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03"/>
  <workbookPr showInkAnnotation="0" hidePivotFieldList="1" defaultThemeVersion="124226"/>
  <xr:revisionPtr revIDLastSave="0" documentId="11_61AA5297C6BB31786552EAE3A4C46E5BE66B97CF" xr6:coauthVersionLast="47" xr6:coauthVersionMax="47" xr10:uidLastSave="{00000000-0000-0000-0000-000000000000}"/>
  <bookViews>
    <workbookView xWindow="-120" yWindow="-120" windowWidth="24240" windowHeight="13740" tabRatio="597" xr2:uid="{00000000-000D-0000-FFFF-FFFF00000000}"/>
  </bookViews>
  <sheets>
    <sheet name="Planilha de Controle" sheetId="1" r:id="rId1"/>
    <sheet name="Plan1" sheetId="5" state="hidden" r:id="rId2"/>
    <sheet name="Database" sheetId="2" r:id="rId3"/>
    <sheet name="Indicadores" sheetId="4" state="hidden" r:id="rId4"/>
  </sheets>
  <definedNames>
    <definedName name="_xlnm._FilterDatabase" localSheetId="2" hidden="1">Database!$C$1:$C$66</definedName>
    <definedName name="_xlnm.Print_Area" localSheetId="3">Indicadores!$B$2:$K$4</definedName>
    <definedName name="_xlnm.Print_Area" localSheetId="0">'Planilha de Controle'!$A$1:$Y$78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4" i="1" l="1"/>
  <c r="Q74" i="1" s="1"/>
  <c r="O33" i="1"/>
  <c r="Q78" i="1" l="1"/>
  <c r="Q77" i="1" l="1"/>
  <c r="Q36" i="1" l="1"/>
  <c r="Q48" i="1" l="1"/>
  <c r="Q35" i="1" l="1"/>
  <c r="Q76" i="1" l="1"/>
  <c r="G76" i="1"/>
  <c r="Q47" i="1" l="1"/>
  <c r="Q34" i="1" l="1"/>
  <c r="Q33" i="1" l="1"/>
  <c r="Q32" i="1" l="1"/>
  <c r="Q75" i="1" l="1"/>
  <c r="Q31" i="1" l="1"/>
  <c r="Q73" i="1" l="1"/>
  <c r="Q29" i="1" l="1"/>
  <c r="Q30" i="1"/>
  <c r="Q37" i="1"/>
  <c r="Q38" i="1"/>
  <c r="Q39" i="1"/>
  <c r="U28" i="1" l="1"/>
  <c r="Q27" i="1" l="1"/>
  <c r="Q28" i="1"/>
  <c r="Q26" i="1" l="1"/>
  <c r="Q46" i="1" l="1"/>
  <c r="Q72" i="1" l="1"/>
  <c r="Q68" i="1" l="1"/>
  <c r="Q69" i="1"/>
  <c r="Q70" i="1"/>
  <c r="Q71" i="1"/>
  <c r="P67" i="1" l="1"/>
  <c r="Q67" i="1" s="1"/>
  <c r="Q42" i="1" l="1"/>
  <c r="Q25" i="1" l="1"/>
  <c r="Q41" i="1" l="1"/>
  <c r="Q24" i="1" l="1"/>
  <c r="T23" i="1" l="1"/>
  <c r="Q23" i="1" l="1"/>
  <c r="Q66" i="1" l="1"/>
  <c r="Q65" i="1" l="1"/>
  <c r="Q22" i="1" l="1"/>
  <c r="Q21" i="1" l="1"/>
  <c r="Q20" i="1" l="1"/>
  <c r="U19" i="1" l="1"/>
  <c r="U42" i="1" s="1"/>
  <c r="Q19" i="1"/>
  <c r="G18" i="1" l="1"/>
  <c r="Q18" i="1" l="1"/>
  <c r="Q63" i="1" l="1"/>
  <c r="Q64" i="1"/>
  <c r="T16" i="1" l="1"/>
  <c r="T19" i="1" s="1"/>
  <c r="T42" i="1" s="1"/>
  <c r="G17" i="1"/>
  <c r="Q17" i="1"/>
  <c r="G16" i="1"/>
  <c r="G19" i="1" s="1"/>
  <c r="Q16" i="1" l="1"/>
  <c r="Q15" i="1" l="1"/>
  <c r="Q45" i="1" l="1"/>
  <c r="Q14" i="1" l="1"/>
  <c r="Q62" i="1" l="1"/>
  <c r="Q13" i="1" l="1"/>
  <c r="Q40" i="1" l="1"/>
  <c r="Q61" i="1" l="1"/>
  <c r="Q60" i="1" l="1"/>
  <c r="Q12" i="1" l="1"/>
  <c r="Q59" i="1" l="1"/>
  <c r="Q11" i="1" l="1"/>
  <c r="Q10" i="1" l="1"/>
  <c r="Q43" i="1" l="1"/>
  <c r="Q44" i="1"/>
  <c r="Q49" i="1"/>
  <c r="Q50" i="1"/>
  <c r="Q51" i="1"/>
  <c r="Q52" i="1"/>
  <c r="Q53" i="1"/>
  <c r="Q54" i="1"/>
  <c r="Q55" i="1"/>
  <c r="Q56" i="1"/>
  <c r="Q57" i="1"/>
  <c r="Q58" i="1"/>
  <c r="Q9" i="1" l="1"/>
  <c r="Q8" i="1" l="1"/>
  <c r="Q7" i="1" l="1"/>
  <c r="Q6" i="1" l="1"/>
  <c r="Q5" i="1" l="1"/>
  <c r="C4" i="4" l="1"/>
  <c r="J4" i="4"/>
  <c r="K4" i="4"/>
  <c r="I4" i="4"/>
  <c r="H4" i="4"/>
  <c r="G4" i="4"/>
  <c r="F4" i="4"/>
  <c r="E4" i="4"/>
  <c r="D4" i="4"/>
  <c r="B4" i="4"/>
</calcChain>
</file>

<file path=xl/sharedStrings.xml><?xml version="1.0" encoding="utf-8"?>
<sst xmlns="http://schemas.openxmlformats.org/spreadsheetml/2006/main" count="1290" uniqueCount="507">
  <si>
    <t>Planilha de Controle de Licitações 2019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</si>
  <si>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</si>
  <si>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</si>
  <si>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</si>
  <si>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</si>
  <si>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</si>
  <si>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</si>
  <si>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</si>
  <si>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</si>
  <si>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</si>
  <si>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</si>
  <si>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</si>
  <si>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DATA PUBLICAÇÃO EDITAL</t>
  </si>
  <si>
    <t>HOUVE IMPUGNAÇÃO?</t>
  </si>
  <si>
    <t>VALOR ESTIMADO</t>
  </si>
  <si>
    <t>VALOR AQUISIÇÃO</t>
  </si>
  <si>
    <t>% DE REDUÇÃO</t>
  </si>
  <si>
    <t>HOUVE RECURSO?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</si>
  <si>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</si>
  <si>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</si>
  <si>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</si>
  <si>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</si>
  <si>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</si>
  <si>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</si>
  <si>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</si>
  <si>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</si>
  <si>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</si>
  <si>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</si>
  <si>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</si>
  <si>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</si>
  <si>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</si>
  <si>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</si>
  <si>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</si>
  <si>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781/2019</t>
  </si>
  <si>
    <t>01/2019</t>
  </si>
  <si>
    <t>Dispensa</t>
  </si>
  <si>
    <t>art. 29, II, Lei 13.303/16</t>
  </si>
  <si>
    <t>Prestação de serviços gráficos de impressão a laser e picote de contracheques</t>
  </si>
  <si>
    <t>GERARH</t>
  </si>
  <si>
    <t>NÃO SE APLICA</t>
  </si>
  <si>
    <t>DIRAFI</t>
  </si>
  <si>
    <t>Concluído</t>
  </si>
  <si>
    <t>ZIULEO COPY COMÉRCIO E SERVIÇOS LTDA</t>
  </si>
  <si>
    <t>Contrato</t>
  </si>
  <si>
    <t>12/2019</t>
  </si>
  <si>
    <t>1.184/2019; 61/2019-E</t>
  </si>
  <si>
    <t>02/2019</t>
  </si>
  <si>
    <t>21/01/2019</t>
  </si>
  <si>
    <t>art. 29, XV, Lei 13.303/16</t>
  </si>
  <si>
    <t>Contratação emergencial de escritório de advocacia trabalhista</t>
  </si>
  <si>
    <t>GERCON</t>
  </si>
  <si>
    <t>DIREXE</t>
  </si>
  <si>
    <t>2333ª - 21/02/2019</t>
  </si>
  <si>
    <t xml:space="preserve">SOCIEDADE DE ADV. TOSTES &amp; DE PAULA </t>
  </si>
  <si>
    <t>11/2019</t>
  </si>
  <si>
    <t>2.180/2019</t>
  </si>
  <si>
    <t>03/2019</t>
  </si>
  <si>
    <t>06/02/2019</t>
  </si>
  <si>
    <t>Prestação de serviços de confecção de brindes corporativos promocionais</t>
  </si>
  <si>
    <t>GERNOP</t>
  </si>
  <si>
    <t>DIRMEP</t>
  </si>
  <si>
    <t>RIO MULTIBRINDES CORPORATIVOS LTDA</t>
  </si>
  <si>
    <t>Ordem de Fornecimento</t>
  </si>
  <si>
    <t>06/2019</t>
  </si>
  <si>
    <t>7.003/2019</t>
  </si>
  <si>
    <t>04/2019</t>
  </si>
  <si>
    <t>06/05/2019</t>
  </si>
  <si>
    <t>Prestação de serviço de fornecimento de coffe break</t>
  </si>
  <si>
    <t>GERCAR</t>
  </si>
  <si>
    <t>CAFÉ E BAR FONSECA EIRELI</t>
  </si>
  <si>
    <t>33.434.697/0001-68</t>
  </si>
  <si>
    <t>14/05/2019</t>
  </si>
  <si>
    <t>7.414/2019</t>
  </si>
  <si>
    <t>05/2019</t>
  </si>
  <si>
    <t>10/05/2019</t>
  </si>
  <si>
    <t>Contratação emergencial de perito contábil e cálculo judicial cível</t>
  </si>
  <si>
    <t>2346ª - 14/05/2019</t>
  </si>
  <si>
    <t>CESAR AMARAL ASSESSORIA E PERÍCIA CONTÁBIL LTDA</t>
  </si>
  <si>
    <t>18/2019</t>
  </si>
  <si>
    <t>15/05/2019</t>
  </si>
  <si>
    <t>16/05/2019</t>
  </si>
  <si>
    <t>108/2019-E</t>
  </si>
  <si>
    <t>Aquisição de itens de apoio a TI</t>
  </si>
  <si>
    <t>GERSOL</t>
  </si>
  <si>
    <t>SIM</t>
  </si>
  <si>
    <t>2345ª - 09/05/2019</t>
  </si>
  <si>
    <t>DIVERSAS EMPRESAS</t>
  </si>
  <si>
    <t>DIVERSOS</t>
  </si>
  <si>
    <t>19 a 22/2019</t>
  </si>
  <si>
    <t>8.090/2019</t>
  </si>
  <si>
    <t>07/2019</t>
  </si>
  <si>
    <t>23/05/2019</t>
  </si>
  <si>
    <t>Aquisição de insumos de confecção de crachá</t>
  </si>
  <si>
    <t>GERSEG</t>
  </si>
  <si>
    <t>16 a 18/2019</t>
  </si>
  <si>
    <t>8.162/2019</t>
  </si>
  <si>
    <t>08/2019</t>
  </si>
  <si>
    <t>24/05/2019</t>
  </si>
  <si>
    <t xml:space="preserve">Aquisição de bens duráveis </t>
  </si>
  <si>
    <t>29 a 33/2019</t>
  </si>
  <si>
    <t>8.991/2019</t>
  </si>
  <si>
    <t>09/2019</t>
  </si>
  <si>
    <t>07/06/2019</t>
  </si>
  <si>
    <t>Prestação de serviço de emissão, renovação e validação de certificado digital do tipo A3</t>
  </si>
  <si>
    <t>GECOMP</t>
  </si>
  <si>
    <t>TOPOS INFORMÁTICA EIRELI</t>
  </si>
  <si>
    <t>96.770.573/0001-73</t>
  </si>
  <si>
    <t>29/2019</t>
  </si>
  <si>
    <t>109/2019-E</t>
  </si>
  <si>
    <t>10/2019</t>
  </si>
  <si>
    <t>Prestação de serviço de manutenção de Exchange</t>
  </si>
  <si>
    <t>FAST HELP INFORMÁTICA LTDA</t>
  </si>
  <si>
    <t>48/2019</t>
  </si>
  <si>
    <t>9.848/2019</t>
  </si>
  <si>
    <t>26/06/2019</t>
  </si>
  <si>
    <t>art. 29, I, Lei 13.303/16</t>
  </si>
  <si>
    <t>Prestação de serviço de autovistoria predial</t>
  </si>
  <si>
    <t>GERMAP</t>
  </si>
  <si>
    <t>DIRGEP</t>
  </si>
  <si>
    <t>M C BELOTTI ENGENHARIA</t>
  </si>
  <si>
    <t>32/2019</t>
  </si>
  <si>
    <t>11.242/2019</t>
  </si>
  <si>
    <t>17/07/2019</t>
  </si>
  <si>
    <t>2358ª - 25/07/2019</t>
  </si>
  <si>
    <t>13.410.107/0001-50</t>
  </si>
  <si>
    <t>30/2019</t>
  </si>
  <si>
    <t>11.282/2019</t>
  </si>
  <si>
    <t>13/2019</t>
  </si>
  <si>
    <t>37 e 38/2019</t>
  </si>
  <si>
    <t>11.891/2019</t>
  </si>
  <si>
    <t>14/2019</t>
  </si>
  <si>
    <t>29/07/2019</t>
  </si>
  <si>
    <t>2362ª - 22/08/2019</t>
  </si>
  <si>
    <t>ROSI, RAJÃO SOCIEDADE DE ADVOGADOS</t>
  </si>
  <si>
    <t>18.035.083/0001-10</t>
  </si>
  <si>
    <t>35/2019</t>
  </si>
  <si>
    <t>12.400/2019</t>
  </si>
  <si>
    <t>15/2019</t>
  </si>
  <si>
    <t>06/08/2019</t>
  </si>
  <si>
    <t>2360ª - 09/08/2019</t>
  </si>
  <si>
    <t>31/2019</t>
  </si>
  <si>
    <t>12.468/2019</t>
  </si>
  <si>
    <t>16/2019</t>
  </si>
  <si>
    <t>07/08/2019</t>
  </si>
  <si>
    <t>Prestação de serviço de remanejamento e reinstalação da infraestrutura física e lógica no Edifício-Sede</t>
  </si>
  <si>
    <t>RIJAN TELECOMUNICAÇÕES E ELETRICIDADE LTDA</t>
  </si>
  <si>
    <t>45/2019</t>
  </si>
  <si>
    <t>12.679/2019</t>
  </si>
  <si>
    <t>17/2019</t>
  </si>
  <si>
    <t>12/08/2019</t>
  </si>
  <si>
    <t xml:space="preserve">Aquisição de bens duráveis (micro-ondas) </t>
  </si>
  <si>
    <t>HENRIQUE WAGNER NOVAIS FERREIRA</t>
  </si>
  <si>
    <t>43/2019</t>
  </si>
  <si>
    <t>12.727/2019</t>
  </si>
  <si>
    <t>Prestação de serviço de recorte digital para acompanhamento de processos judiciais</t>
  </si>
  <si>
    <t>NÃO</t>
  </si>
  <si>
    <t>DIRPRE</t>
  </si>
  <si>
    <t>WEBJUR PROCESSAMENTO DE DADOS LTDA</t>
  </si>
  <si>
    <t>42/2019</t>
  </si>
  <si>
    <t>152/2019-E</t>
  </si>
  <si>
    <t>19/2019</t>
  </si>
  <si>
    <t>26/08/2019</t>
  </si>
  <si>
    <t>Prestação de serviço de reforma do hall de entrada do Edifício Sede da Superintendência do Porto do Rio de Janeiro</t>
  </si>
  <si>
    <t>GERGOB</t>
  </si>
  <si>
    <t>46/2019</t>
  </si>
  <si>
    <t>14.520/2019</t>
  </si>
  <si>
    <t>20/2019</t>
  </si>
  <si>
    <t>09/09/2019</t>
  </si>
  <si>
    <t>Aquisição de bobinas para REP</t>
  </si>
  <si>
    <t>ALMIR GUERIERI-ME</t>
  </si>
  <si>
    <t>44/2019</t>
  </si>
  <si>
    <t>85/2019-E</t>
  </si>
  <si>
    <t>21/2019</t>
  </si>
  <si>
    <t>20/09/2019</t>
  </si>
  <si>
    <t>art. 29, VII, Lei 13.303/16</t>
  </si>
  <si>
    <t xml:space="preserve">Prestação dos serviços de desenvolvimento de metodologia para politica tarifária e gestão de custos por atividade </t>
  </si>
  <si>
    <t>GERIME</t>
  </si>
  <si>
    <t>FUNDAÇÃO LUIZ ENGLERT</t>
  </si>
  <si>
    <t>14/2020</t>
  </si>
  <si>
    <t>16.425/2019</t>
  </si>
  <si>
    <t>22/2019</t>
  </si>
  <si>
    <t>11/10/2019</t>
  </si>
  <si>
    <t>art. 29, VI, Lei 13.303/16</t>
  </si>
  <si>
    <t>Prestação dos serviços de condução de veículos por meio de motorista</t>
  </si>
  <si>
    <t>2371ª - 17/10/2019</t>
  </si>
  <si>
    <t>MISSISSIPI EMPREENDIMENTOS LTDA</t>
  </si>
  <si>
    <t>16.158/2019</t>
  </si>
  <si>
    <t>23/2019</t>
  </si>
  <si>
    <t>16/10/2019</t>
  </si>
  <si>
    <t>Contratação de consultoria para elaboração de projeto com vistas à aquisição de 2 (duas) Estações Base do Sistema de Identificação Automática (AIS)</t>
  </si>
  <si>
    <t>CONRIO</t>
  </si>
  <si>
    <t>CV MARINE ENGENHARIA E NEGÓCIOS EIRELI</t>
  </si>
  <si>
    <t>03/2020</t>
  </si>
  <si>
    <t>16.159/2019</t>
  </si>
  <si>
    <t>24/2019</t>
  </si>
  <si>
    <t>Contratação de consultoria para elaboração de projeto com vistas à integração ao Sistema STAq ao Radar Kelvin Hughes Sharp Eye do IPQM</t>
  </si>
  <si>
    <t>04/2020</t>
  </si>
  <si>
    <t>16.816/2019</t>
  </si>
  <si>
    <t>25/2019</t>
  </si>
  <si>
    <t>21/10/2019</t>
  </si>
  <si>
    <t>Contratação de treinamento para realização de curso de capacitação em sindicância e PAD para empresas estatais</t>
  </si>
  <si>
    <t>MR EVENTOS E TREINAMENTO EMPRESARIAL LTDA-ME</t>
  </si>
  <si>
    <t>15/2020</t>
  </si>
  <si>
    <t>16.694/2019</t>
  </si>
  <si>
    <t>26/2019</t>
  </si>
  <si>
    <t>21/10/2020</t>
  </si>
  <si>
    <t>Contratação de consultoria para elaboração de projeto para implementação de Sistema de Monitoramento Ambiental</t>
  </si>
  <si>
    <t>GERMAM</t>
  </si>
  <si>
    <t>PRECURSORE - CONSULTORIA PORTUÁRIA LTDA</t>
  </si>
  <si>
    <t>47/2019</t>
  </si>
  <si>
    <t>168/2019-E</t>
  </si>
  <si>
    <t>27/2019</t>
  </si>
  <si>
    <t>29/10/2019</t>
  </si>
  <si>
    <t xml:space="preserve">Prestação dos serviços de levantamento batimétrico nos berços de atracação entre os cabeços 37 e 205 do Porto do Rio de Janeiro </t>
  </si>
  <si>
    <t>Cancelada</t>
  </si>
  <si>
    <t>18.188/2019</t>
  </si>
  <si>
    <t>28/2019</t>
  </si>
  <si>
    <t>13/11/2019</t>
  </si>
  <si>
    <t>Aquisição de licenças do software Adobe Photoshop e Adobe InDesign</t>
  </si>
  <si>
    <t>TALLINE MACEDO MESQUITA</t>
  </si>
  <si>
    <t>32.549.992/0001-05</t>
  </si>
  <si>
    <t>49/2019</t>
  </si>
  <si>
    <t>18.370/2019</t>
  </si>
  <si>
    <t>18/11/2019</t>
  </si>
  <si>
    <t>Contratação de consultoria e assessoria para habilitação da CDRJ no programa "REPORTO"</t>
  </si>
  <si>
    <t>LOGIMEX COMÉRCIO EXTERIOR LTDA</t>
  </si>
  <si>
    <t>02.155.413/0001-70</t>
  </si>
  <si>
    <t>09/2020</t>
  </si>
  <si>
    <t>18.445/2019</t>
  </si>
  <si>
    <t>Aquisição de equipamentos de digitalização</t>
  </si>
  <si>
    <t>MACROSOLUTION COMÉRCIO IMP. EXP. E SERVIÇOS LTDA</t>
  </si>
  <si>
    <t>05.003.219/0001-16</t>
  </si>
  <si>
    <t>50/2019</t>
  </si>
  <si>
    <t>19.389/2019</t>
  </si>
  <si>
    <t>06/12/2019</t>
  </si>
  <si>
    <t>Prestação dos serviços de confecção de revista institucional</t>
  </si>
  <si>
    <t>SUPGAB</t>
  </si>
  <si>
    <t>RIOMEGA SERVIÇOS GRÁFICOS LTDA</t>
  </si>
  <si>
    <t>56/2019</t>
  </si>
  <si>
    <t>19.952/2019</t>
  </si>
  <si>
    <t>17/12/2019</t>
  </si>
  <si>
    <t xml:space="preserve">Prestação dos serviços de fornecimento de assinaturas digitais de jornais e revistas especializadas </t>
  </si>
  <si>
    <t>ASSCOM</t>
  </si>
  <si>
    <t>ELDEX DISTRIBUIDORA DE JORNAIS E REVISTAS LTDA-ME</t>
  </si>
  <si>
    <t>10.719.671/0001-60</t>
  </si>
  <si>
    <t>05/2020</t>
  </si>
  <si>
    <t>1.414/2019</t>
  </si>
  <si>
    <t>24/01/2019</t>
  </si>
  <si>
    <t>Inexigibilidade</t>
  </si>
  <si>
    <t>art. 30, I, Lei 13.303/16</t>
  </si>
  <si>
    <t>Participação da CDRJ na Intermodal South America 2019</t>
  </si>
  <si>
    <t>UBM BRAZIL FEIRAS E EVENTOS LTDA</t>
  </si>
  <si>
    <t>3.475/2019</t>
  </si>
  <si>
    <t>27/02/2019</t>
  </si>
  <si>
    <t>Aquisição de material para avaliação psicológica da Guarda Portuária</t>
  </si>
  <si>
    <t>SUPGUA</t>
  </si>
  <si>
    <t>MAGO PSICO TESTES LTDA</t>
  </si>
  <si>
    <t>28.058.444/0001-05</t>
  </si>
  <si>
    <t>6.672/2019</t>
  </si>
  <si>
    <t>29/04/2019</t>
  </si>
  <si>
    <t>Assinatura de periódicos e consultas que tratam de licitações e contratos</t>
  </si>
  <si>
    <t>EDITORA NEGÓCIOS PÚBLICOS DO BRASIL EIRELI-ME</t>
  </si>
  <si>
    <t>119/2019-E</t>
  </si>
  <si>
    <t>30/05/2019</t>
  </si>
  <si>
    <t>Prestação de serviço de licenciamento do sistema Starsoft Application</t>
  </si>
  <si>
    <t>GERCOS</t>
  </si>
  <si>
    <t>2354ª - 27/06/2019</t>
  </si>
  <si>
    <t>STARSOFT SISTEMAS CORPORATIVOS LTDA</t>
  </si>
  <si>
    <t>14.958/2019</t>
  </si>
  <si>
    <t>18/09/2019</t>
  </si>
  <si>
    <t>Prestação dos serviços de distribuição de publicidade legal em jornais de grande circulação</t>
  </si>
  <si>
    <t>2379ª - 28/11/2019</t>
  </si>
  <si>
    <t>EMPRESA BRASIL DE COMUNICAÇÃO S/A</t>
  </si>
  <si>
    <t>02/2020</t>
  </si>
  <si>
    <t>15.095/2019</t>
  </si>
  <si>
    <t>Prestação dos serviços de elaboração e revisão de cálculos judiciais nas esferas trabalhista e cível/tributária</t>
  </si>
  <si>
    <t>2369ª - 03/10/2019</t>
  </si>
  <si>
    <t>17.083/2018; 75/2019-E</t>
  </si>
  <si>
    <t>04/02/2019</t>
  </si>
  <si>
    <t>RCE</t>
  </si>
  <si>
    <t>Lei 13.303/16</t>
  </si>
  <si>
    <t>Obra nos banheiros do Armazém 16 e dos Pátios 13/14 do RIOPOR</t>
  </si>
  <si>
    <t>2337ª - 14/03/2019</t>
  </si>
  <si>
    <t>CONSTRUTORA LBS LTDA-EPP</t>
  </si>
  <si>
    <t>50905.003647/2020-20</t>
  </si>
  <si>
    <t>18/04/2019</t>
  </si>
  <si>
    <t>Cessão de uso onerosa de imóvel em área não operacional situado na Estrada de acesso ao Porto de Itaguaí, s/nº, junto ao pátio de caminhões</t>
  </si>
  <si>
    <t>GERDEN</t>
  </si>
  <si>
    <t>2456ª - 11/03/2021</t>
  </si>
  <si>
    <t>Fase Externa</t>
  </si>
  <si>
    <t>9.556/2019</t>
  </si>
  <si>
    <t>19/06/2019</t>
  </si>
  <si>
    <t>Obra de implantação do caminho seguro para o Porto do Rio de Janeiro</t>
  </si>
  <si>
    <t>2356ª - 11/07/2019</t>
  </si>
  <si>
    <t>CONSTRUTORA W.V. LTDA</t>
  </si>
  <si>
    <t>50905.000392/2020-43</t>
  </si>
  <si>
    <t>09/10/2019</t>
  </si>
  <si>
    <t>Cessão de uso onerosa de imóvel em área não operacional situado na Rua Carlos Seidl, 02/04, Caju, Rio de Janeiro/RJ</t>
  </si>
  <si>
    <t>2394ª - 13/03/2020</t>
  </si>
  <si>
    <t>ORCA COMÉRCIO DE MINERAIS LTDA</t>
  </si>
  <si>
    <t>10/2021</t>
  </si>
  <si>
    <t>50905.001016/2020-76</t>
  </si>
  <si>
    <t>19/11/2019</t>
  </si>
  <si>
    <t>Obra de recuperação estrutural e do revestimento da fachada principal do Edifício- Sede da CDRJ</t>
  </si>
  <si>
    <t>50905.000916/2020-04</t>
  </si>
  <si>
    <t>13/12/2019</t>
  </si>
  <si>
    <t>Obra de extração e instalação de cabeços de amarração no cais comercial do Porto do Rio de Janeiro</t>
  </si>
  <si>
    <t>Deserta</t>
  </si>
  <si>
    <t>22/2019-E</t>
  </si>
  <si>
    <t>Pregão</t>
  </si>
  <si>
    <t>Lei 10.520/02</t>
  </si>
  <si>
    <r>
      <t xml:space="preserve">Prestação de serviço de análise e avaliação do ativo da CDRJ para cálculo do </t>
    </r>
    <r>
      <rPr>
        <i/>
        <sz val="8"/>
        <color theme="1"/>
        <rFont val="Calibri"/>
        <family val="2"/>
        <scheme val="minor"/>
      </rPr>
      <t>impairment</t>
    </r>
  </si>
  <si>
    <t>GERAIP</t>
  </si>
  <si>
    <t>CONVERGY SERVIÇOS E CONTABILIDADE LTDA</t>
  </si>
  <si>
    <t>34/2019</t>
  </si>
  <si>
    <t>12.225/2018; 88/2019-E</t>
  </si>
  <si>
    <t>Prestação de serviço de auditoria ambiental nos Portos da CDRJ</t>
  </si>
  <si>
    <t>2341ª - 10/04/2019</t>
  </si>
  <si>
    <t>PLANETA TERRA CONSULTORIA AMBIENTAL S/S LTDA</t>
  </si>
  <si>
    <t>485/2019; 80/2019-E</t>
  </si>
  <si>
    <t>Prestação de serviços técnicos de análise das condições de potabilidade da água dos reservatórios dos Portos da CDRJ</t>
  </si>
  <si>
    <t>2357ª - 18/07/2019</t>
  </si>
  <si>
    <t>BIOAGRI AMBIENTAL LTDA</t>
  </si>
  <si>
    <t>40/2019</t>
  </si>
  <si>
    <t>14.271/2017; 90/2019-E</t>
  </si>
  <si>
    <t>Prestação de serviços de recuperação de cabeços de amarração ao longo do cais do RIOPOR</t>
  </si>
  <si>
    <t>Fracassada</t>
  </si>
  <si>
    <t>5.057/2019</t>
  </si>
  <si>
    <t>Prestação de serviços de vigilância armada</t>
  </si>
  <si>
    <t>MONITORE SEGURANÇA PATRIMONIAL EIRELI</t>
  </si>
  <si>
    <t>39/2018-E</t>
  </si>
  <si>
    <t>Prestação de serviços de avaliação imobiliária e atualização cadastral dos imóveis da CDRJ</t>
  </si>
  <si>
    <t>2352ª - 13/06/2019</t>
  </si>
  <si>
    <t>CTA CONSULTORIA TÉCNICA E ASSESSORIA EIRELI</t>
  </si>
  <si>
    <t>36/2019</t>
  </si>
  <si>
    <t>40/2019-E</t>
  </si>
  <si>
    <t>Prestação de serviços de desmontagem das instalações internas do Armazém 7 no Porto do Rio de Janeiro</t>
  </si>
  <si>
    <t>2339ª - 27/03/2019</t>
  </si>
  <si>
    <t>6.650/2019; 118/2019-E</t>
  </si>
  <si>
    <t>Prestação de serviços de recepção, copeiragem e entrega interna de documentos</t>
  </si>
  <si>
    <t>2349ª - 31/05/2019</t>
  </si>
  <si>
    <t>SEGIL - SERVIÇOS TÉCNICOS LTDA</t>
  </si>
  <si>
    <t>20.693/2017</t>
  </si>
  <si>
    <t>Prestação serviços de manutenção de elementos de atracação (defensas) do RIOPOR</t>
  </si>
  <si>
    <t>RIO INTERPORT CONSULT ENGENHARIA LTDA</t>
  </si>
  <si>
    <t>33/2019</t>
  </si>
  <si>
    <t>7.180/2019; 120/2019-E</t>
  </si>
  <si>
    <t>Locação de varredeira para o Porto do Rio de Janeiro</t>
  </si>
  <si>
    <t>Anulada</t>
  </si>
  <si>
    <t>50905.000121/2020-98</t>
  </si>
  <si>
    <t>Contratação de sistema de gestão de RH</t>
  </si>
  <si>
    <t>BENNER SISTEMAS S/A</t>
  </si>
  <si>
    <t>02.288.055/0001-74</t>
  </si>
  <si>
    <t>28/2020</t>
  </si>
  <si>
    <t>7.336/2019; 209/2020-E</t>
  </si>
  <si>
    <t>Contratação de service desk</t>
  </si>
  <si>
    <t>2361ª - 15/08/2019</t>
  </si>
  <si>
    <t>MINDTEK INTELIGÊNCIA E TECNOLOGIA LTDA</t>
  </si>
  <si>
    <t>20/2020</t>
  </si>
  <si>
    <t>8.150/2019; 136/2019-E</t>
  </si>
  <si>
    <t>Prestação de serviços de seguro de responsabilidade civil de operador portuário</t>
  </si>
  <si>
    <t>XL SEGUROS BRASIL S.A.</t>
  </si>
  <si>
    <t>39/2019</t>
  </si>
  <si>
    <t>8.245/2019</t>
  </si>
  <si>
    <t xml:space="preserve">Estudo de avaliação de risco e atualização do PSPP dos Portos do RJ e Itaguai </t>
  </si>
  <si>
    <t>9.839/2019</t>
  </si>
  <si>
    <t>Aquisição de uniformes para a Guarda Portuária</t>
  </si>
  <si>
    <t>51 a 55/2019</t>
  </si>
  <si>
    <t>50905.000348/2020-33</t>
  </si>
  <si>
    <t>Aquisição de materiais diversos para atender as necessidades da PMERJ e do CBMERJ</t>
  </si>
  <si>
    <t>2388ª - 06/02/2020</t>
  </si>
  <si>
    <t>29 a 34/2020</t>
  </si>
  <si>
    <t>13.013/2019; 159/2019-E</t>
  </si>
  <si>
    <t>Prestação de serviço de seguro total para 24 (vinte equatro) veículos da frota da CDRJ, com assistência de 24 horas</t>
  </si>
  <si>
    <t>2368ª - 26/09/2019</t>
  </si>
  <si>
    <t>GENTE SEGURADORA S/A</t>
  </si>
  <si>
    <t>01/2020</t>
  </si>
  <si>
    <t>12.982/2019</t>
  </si>
  <si>
    <t>Prestação do serviços de elaboração dos laudos do PPRA, LTCAT e LTIP</t>
  </si>
  <si>
    <t>GERSET</t>
  </si>
  <si>
    <t>EVOLUE SERVIÇOS LTDA</t>
  </si>
  <si>
    <t>26.699.784/0001-81</t>
  </si>
  <si>
    <t>13.417/2019</t>
  </si>
  <si>
    <t>Prestação de serviços de manutenção preventiva e corretiva dos 2 (dois) elevadores instalados na SUPRIO</t>
  </si>
  <si>
    <t>2366ª - 12/09/2019</t>
  </si>
  <si>
    <t>ELEVADORES IVIMAIA LTDA</t>
  </si>
  <si>
    <t>41/2019</t>
  </si>
  <si>
    <t>156/2019-E</t>
  </si>
  <si>
    <t>Prestação dos serviços de sondagem por jet-probe e/ou lavagem direta</t>
  </si>
  <si>
    <t>SUPENG</t>
  </si>
  <si>
    <t>2363ª - 30/08/2019</t>
  </si>
  <si>
    <t>14.879/2019</t>
  </si>
  <si>
    <t>Prestação de serviços de diagramação e veiculação do Balanço Anual da CDRJ no Diário Oficial do Estado do RJ</t>
  </si>
  <si>
    <t>2376ª - 07/11/2019</t>
  </si>
  <si>
    <t>W&amp;M PUBLICIDADE LTDA</t>
  </si>
  <si>
    <t>06/2020</t>
  </si>
  <si>
    <t>15.531/2019; 186/2019-E</t>
  </si>
  <si>
    <t>Prestação de serviços de emissão, marcação e remarcação de passagens aéreas</t>
  </si>
  <si>
    <t>2380ª - 05/12/2019</t>
  </si>
  <si>
    <t>AGÊNCIA AEROTUR LTDA</t>
  </si>
  <si>
    <t>08/2020</t>
  </si>
  <si>
    <t>15.085/2019; 181/2019-E</t>
  </si>
  <si>
    <t>Prestação de serviços de telefonia móvel - SMP</t>
  </si>
  <si>
    <t>2378ª - 21/11/2019</t>
  </si>
  <si>
    <t>TIM S/A</t>
  </si>
  <si>
    <t>13/2020</t>
  </si>
  <si>
    <t>15.819/2019; 187/2019-E</t>
  </si>
  <si>
    <t>Contratação de leiloeiro oficial para alienação de bens inservíveis da CDRJ</t>
  </si>
  <si>
    <t>EDGAR DE CARVALHO JUNIOR</t>
  </si>
  <si>
    <t>100.568.587-87</t>
  </si>
  <si>
    <t>17/2020</t>
  </si>
  <si>
    <t>15.084/2019; 191/2019-E</t>
  </si>
  <si>
    <t>Prestação dos serviços de assinatura com fornecimento de licenças de produtos Microsoft na modalidade MPSA</t>
  </si>
  <si>
    <t>2382ª - 19/12/2019</t>
  </si>
  <si>
    <t>TELEFÔNICA BRASIL S.A. / BRASOFTWARE INFORMÁTICA LTDA</t>
  </si>
  <si>
    <t>12 e 18/2020</t>
  </si>
  <si>
    <t>28/02 e 27/03/2020</t>
  </si>
  <si>
    <t>02/03 e 30/03/2020</t>
  </si>
  <si>
    <t>17.507/19; 47/20-E; 767/20-E</t>
  </si>
  <si>
    <t>Elaboração de projeto contra incêndio e pânico para Edifício-Sede e o Porto do Rio de Janeiro</t>
  </si>
  <si>
    <t>2393ª - 05/03/2020</t>
  </si>
  <si>
    <t>ITEM1 - BERFECK ENGENHARIA EIRELI / ITEM 2 - ML PROJETOS EIRELI</t>
  </si>
  <si>
    <t>29 e 30/2020</t>
  </si>
  <si>
    <t>16.767/2019; 196/2019-E</t>
  </si>
  <si>
    <t>Registro de preços para prestação de serviço de fornecimento de coffe break</t>
  </si>
  <si>
    <t>2384ª - 09/01/2020</t>
  </si>
  <si>
    <t>17.955/2019</t>
  </si>
  <si>
    <t>21/11/2019</t>
  </si>
  <si>
    <t>LOCHTECH LOCAÇÃO DE MÁQUINAS E EQUIPAMENTOS LTDA</t>
  </si>
  <si>
    <t>11/2020</t>
  </si>
  <si>
    <t xml:space="preserve"> 50905.001720/2020-29</t>
  </si>
  <si>
    <t>23/12/2019</t>
  </si>
  <si>
    <t>2402ª - 07/05/2020</t>
  </si>
  <si>
    <t>50905.000952/2020-60</t>
  </si>
  <si>
    <t>26/12/2019</t>
  </si>
  <si>
    <t>Prestação dos serviços de transporte terrestre de cargas</t>
  </si>
  <si>
    <t>AMÉRICA GLOBAL COMERCIAL E TRANSPORTES EIRELI EPP</t>
  </si>
  <si>
    <t>32.915.001/0001-52</t>
  </si>
  <si>
    <t>19/2020</t>
  </si>
  <si>
    <t>SUPMAM</t>
  </si>
  <si>
    <t>Original</t>
  </si>
  <si>
    <t>DIVGAM</t>
  </si>
  <si>
    <t>Aditivo</t>
  </si>
  <si>
    <t>Concorrência</t>
  </si>
  <si>
    <t>SUPJUR</t>
  </si>
  <si>
    <t>Adesão</t>
  </si>
  <si>
    <t>DICONS</t>
  </si>
  <si>
    <t>Fase Interna</t>
  </si>
  <si>
    <t>IRP</t>
  </si>
  <si>
    <t>GERINC</t>
  </si>
  <si>
    <t>Suspenso</t>
  </si>
  <si>
    <t>SUPADM</t>
  </si>
  <si>
    <t>Em Andamento</t>
  </si>
  <si>
    <t>Revogada</t>
  </si>
  <si>
    <t>Acautelado</t>
  </si>
  <si>
    <t>DIVDOC</t>
  </si>
  <si>
    <t>SUPFIN</t>
  </si>
  <si>
    <t>DICONT</t>
  </si>
  <si>
    <t>DIGEFI</t>
  </si>
  <si>
    <t>SUPTIN</t>
  </si>
  <si>
    <t>GERFAC</t>
  </si>
  <si>
    <t>SUPREC</t>
  </si>
  <si>
    <t>DIAPES</t>
  </si>
  <si>
    <t>CEPORT</t>
  </si>
  <si>
    <t>SUPCOM</t>
  </si>
  <si>
    <t>DIMACO</t>
  </si>
  <si>
    <t>SEACOM</t>
  </si>
  <si>
    <t>DIVETA</t>
  </si>
  <si>
    <t>DIVGAT</t>
  </si>
  <si>
    <t>SUPDEP</t>
  </si>
  <si>
    <t>DIDEPO</t>
  </si>
  <si>
    <t>DICOFI</t>
  </si>
  <si>
    <t>SUPLAN</t>
  </si>
  <si>
    <t>OUVGER</t>
  </si>
  <si>
    <t>DIPLAN</t>
  </si>
  <si>
    <t>DIPROB</t>
  </si>
  <si>
    <t>DIMAPO</t>
  </si>
  <si>
    <t>GERATE</t>
  </si>
  <si>
    <t>SUPITA</t>
  </si>
  <si>
    <t>DITRAP</t>
  </si>
  <si>
    <t>DIFCON</t>
  </si>
  <si>
    <t>DISERI</t>
  </si>
  <si>
    <t>DIFITA</t>
  </si>
  <si>
    <t>GERANG</t>
  </si>
  <si>
    <t>SUPRIO</t>
  </si>
  <si>
    <t>DITRAF</t>
  </si>
  <si>
    <t>DIFISC</t>
  </si>
  <si>
    <t>DISERV</t>
  </si>
  <si>
    <t>GERFOP</t>
  </si>
  <si>
    <t>GERNIT</t>
  </si>
  <si>
    <t>SUPAUD</t>
  </si>
  <si>
    <t>SETALM</t>
  </si>
  <si>
    <t>SUBENE</t>
  </si>
  <si>
    <t>GERCOT</t>
  </si>
  <si>
    <t>AUDINT</t>
  </si>
  <si>
    <t>GERPRI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</si>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</sst>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  <numFmt numFmtId="165" formatCode="&quot;R$&quot;\ 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2776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C3C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98">
    <xf numFmtId="0" fontId="0" fillId="0" borderId="0" xfId="0"/>
    <xf numFmtId="14" fontId="0" fillId="0" borderId="0" xfId="0" applyNumberFormat="1" applyAlignment="1">
      <alignment wrapText="1"/>
    </xf>
    <xf numFmtId="0" fontId="0" fillId="4" borderId="0" xfId="0" applyFill="1"/>
    <xf numFmtId="14" fontId="0" fillId="4" borderId="0" xfId="0" applyNumberFormat="1" applyFill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8" fillId="4" borderId="0" xfId="0" applyFont="1" applyFill="1"/>
    <xf numFmtId="0" fontId="8" fillId="0" borderId="0" xfId="0" applyFont="1"/>
    <xf numFmtId="164" fontId="8" fillId="4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4" borderId="0" xfId="0" applyFill="1" applyAlignment="1">
      <alignment horizontal="center" wrapText="1"/>
    </xf>
    <xf numFmtId="9" fontId="0" fillId="4" borderId="0" xfId="2" applyFont="1" applyFill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1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10" fontId="0" fillId="0" borderId="0" xfId="0" applyNumberFormat="1"/>
    <xf numFmtId="44" fontId="0" fillId="4" borderId="0" xfId="1" applyFont="1" applyFill="1"/>
    <xf numFmtId="44" fontId="0" fillId="0" borderId="0" xfId="1" applyFont="1"/>
    <xf numFmtId="0" fontId="2" fillId="0" borderId="0" xfId="3"/>
    <xf numFmtId="0" fontId="15" fillId="2" borderId="2" xfId="3" applyFont="1" applyFill="1" applyBorder="1" applyAlignment="1">
      <alignment horizontal="center" vertical="center"/>
    </xf>
    <xf numFmtId="14" fontId="15" fillId="2" borderId="2" xfId="3" applyNumberFormat="1" applyFont="1" applyFill="1" applyBorder="1" applyAlignment="1">
      <alignment horizontal="center" vertical="center" wrapText="1"/>
    </xf>
    <xf numFmtId="14" fontId="15" fillId="2" borderId="2" xfId="3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4" fontId="15" fillId="2" borderId="7" xfId="3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19" fillId="4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17" fillId="5" borderId="0" xfId="0" applyFont="1" applyFill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 wrapText="1"/>
    </xf>
    <xf numFmtId="49" fontId="10" fillId="2" borderId="8" xfId="3" applyNumberFormat="1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/>
    </xf>
    <xf numFmtId="14" fontId="10" fillId="2" borderId="8" xfId="3" applyNumberFormat="1" applyFont="1" applyFill="1" applyBorder="1" applyAlignment="1">
      <alignment horizontal="center" vertical="center"/>
    </xf>
    <xf numFmtId="44" fontId="10" fillId="2" borderId="8" xfId="1" applyFont="1" applyFill="1" applyBorder="1" applyAlignment="1">
      <alignment horizontal="center" vertical="center" wrapText="1"/>
    </xf>
    <xf numFmtId="44" fontId="15" fillId="2" borderId="8" xfId="1" applyFont="1" applyFill="1" applyBorder="1" applyAlignment="1">
      <alignment horizontal="center" vertical="center" wrapText="1"/>
    </xf>
    <xf numFmtId="4" fontId="15" fillId="2" borderId="8" xfId="3" applyNumberFormat="1" applyFont="1" applyFill="1" applyBorder="1" applyAlignment="1">
      <alignment horizontal="center" vertical="center"/>
    </xf>
    <xf numFmtId="164" fontId="15" fillId="2" borderId="8" xfId="3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/>
    </xf>
    <xf numFmtId="14" fontId="9" fillId="5" borderId="8" xfId="2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9" fontId="9" fillId="5" borderId="8" xfId="2" applyFont="1" applyFill="1" applyBorder="1" applyAlignment="1">
      <alignment horizontal="center" vertical="center"/>
    </xf>
    <xf numFmtId="44" fontId="9" fillId="5" borderId="8" xfId="1" applyFont="1" applyFill="1" applyBorder="1" applyAlignment="1">
      <alignment vertical="center"/>
    </xf>
    <xf numFmtId="0" fontId="9" fillId="5" borderId="8" xfId="0" applyFont="1" applyFill="1" applyBorder="1" applyAlignment="1">
      <alignment horizontal="left" vertical="center"/>
    </xf>
    <xf numFmtId="164" fontId="9" fillId="5" borderId="8" xfId="0" applyNumberFormat="1" applyFont="1" applyFill="1" applyBorder="1" applyAlignment="1">
      <alignment horizontal="center" vertical="center"/>
    </xf>
    <xf numFmtId="14" fontId="9" fillId="5" borderId="8" xfId="0" applyNumberFormat="1" applyFont="1" applyFill="1" applyBorder="1" applyAlignment="1">
      <alignment horizontal="center" vertical="center" wrapText="1"/>
    </xf>
    <xf numFmtId="14" fontId="16" fillId="2" borderId="8" xfId="3" applyNumberFormat="1" applyFont="1" applyFill="1" applyBorder="1" applyAlignment="1">
      <alignment wrapText="1"/>
    </xf>
    <xf numFmtId="0" fontId="16" fillId="2" borderId="8" xfId="3" applyFont="1" applyFill="1" applyBorder="1" applyAlignment="1">
      <alignment horizontal="center" vertical="center"/>
    </xf>
    <xf numFmtId="14" fontId="16" fillId="2" borderId="8" xfId="3" applyNumberFormat="1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49" fontId="9" fillId="5" borderId="8" xfId="2" applyNumberFormat="1" applyFont="1" applyFill="1" applyBorder="1" applyAlignment="1">
      <alignment horizontal="center" vertical="center"/>
    </xf>
    <xf numFmtId="14" fontId="9" fillId="5" borderId="9" xfId="0" applyNumberFormat="1" applyFont="1" applyFill="1" applyBorder="1" applyAlignment="1">
      <alignment horizontal="center" vertical="center" wrapText="1"/>
    </xf>
    <xf numFmtId="14" fontId="9" fillId="5" borderId="9" xfId="0" applyNumberFormat="1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49" fontId="14" fillId="5" borderId="8" xfId="0" applyNumberFormat="1" applyFont="1" applyFill="1" applyBorder="1" applyAlignment="1">
      <alignment horizontal="center" vertical="center"/>
    </xf>
    <xf numFmtId="14" fontId="8" fillId="0" borderId="8" xfId="0" applyNumberFormat="1" applyFont="1" applyBorder="1" applyAlignment="1">
      <alignment wrapText="1"/>
    </xf>
    <xf numFmtId="0" fontId="8" fillId="0" borderId="8" xfId="0" applyFont="1" applyBorder="1"/>
    <xf numFmtId="9" fontId="9" fillId="5" borderId="10" xfId="2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wrapText="1"/>
    </xf>
    <xf numFmtId="0" fontId="9" fillId="0" borderId="8" xfId="0" applyFont="1" applyBorder="1"/>
    <xf numFmtId="43" fontId="9" fillId="5" borderId="8" xfId="1" applyNumberFormat="1" applyFont="1" applyFill="1" applyBorder="1" applyAlignment="1">
      <alignment vertical="center"/>
    </xf>
    <xf numFmtId="9" fontId="9" fillId="5" borderId="10" xfId="2" applyFont="1" applyFill="1" applyBorder="1" applyAlignment="1">
      <alignment horizontal="center" vertical="center"/>
    </xf>
    <xf numFmtId="14" fontId="9" fillId="5" borderId="8" xfId="2" applyNumberFormat="1" applyFont="1" applyFill="1" applyBorder="1" applyAlignment="1">
      <alignment horizontal="center" vertical="center" wrapText="1"/>
    </xf>
    <xf numFmtId="9" fontId="9" fillId="5" borderId="8" xfId="2" applyFont="1" applyFill="1" applyBorder="1" applyAlignment="1">
      <alignment horizontal="center" vertical="center" wrapText="1"/>
    </xf>
    <xf numFmtId="14" fontId="9" fillId="5" borderId="10" xfId="2" applyNumberFormat="1" applyFont="1" applyFill="1" applyBorder="1" applyAlignment="1">
      <alignment horizontal="center" vertical="center" wrapText="1"/>
    </xf>
    <xf numFmtId="14" fontId="9" fillId="5" borderId="10" xfId="2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 wrapText="1"/>
    </xf>
    <xf numFmtId="14" fontId="22" fillId="5" borderId="8" xfId="0" applyNumberFormat="1" applyFont="1" applyFill="1" applyBorder="1" applyAlignment="1">
      <alignment horizontal="center" vertical="center" wrapText="1"/>
    </xf>
    <xf numFmtId="14" fontId="22" fillId="5" borderId="8" xfId="0" applyNumberFormat="1" applyFont="1" applyFill="1" applyBorder="1" applyAlignment="1">
      <alignment horizontal="center" vertical="center"/>
    </xf>
    <xf numFmtId="0" fontId="9" fillId="5" borderId="8" xfId="1" applyNumberFormat="1" applyFont="1" applyFill="1" applyBorder="1" applyAlignment="1">
      <alignment horizontal="center" vertical="center"/>
    </xf>
    <xf numFmtId="0" fontId="0" fillId="0" borderId="8" xfId="0" applyBorder="1"/>
    <xf numFmtId="0" fontId="7" fillId="0" borderId="8" xfId="3" applyFont="1" applyBorder="1"/>
    <xf numFmtId="0" fontId="2" fillId="0" borderId="8" xfId="3" applyBorder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0" fontId="13" fillId="0" borderId="13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0" fontId="13" fillId="0" borderId="15" xfId="0" applyNumberFormat="1" applyFont="1" applyBorder="1" applyAlignment="1">
      <alignment horizontal="center" vertical="center"/>
    </xf>
  </cellXfs>
  <cellStyles count="9">
    <cellStyle name="Moeda" xfId="1" builtinId="4"/>
    <cellStyle name="Normal" xfId="0" builtinId="0"/>
    <cellStyle name="Normal 2" xfId="3" xr:uid="{00000000-0005-0000-0000-000002000000}"/>
    <cellStyle name="Porcentagem" xfId="2" builtinId="5"/>
    <cellStyle name="Título 5" xfId="4" xr:uid="{00000000-0005-0000-0000-000004000000}"/>
    <cellStyle name="Título 6" xfId="5" xr:uid="{00000000-0005-0000-0000-000005000000}"/>
    <cellStyle name="Título 7" xfId="6" xr:uid="{00000000-0005-0000-0000-000006000000}"/>
    <cellStyle name="Título 8" xfId="7" xr:uid="{00000000-0005-0000-0000-000007000000}"/>
    <cellStyle name="Total 2" xfId="8" xr:uid="{00000000-0005-0000-0000-000008000000}"/>
  </cellStyles>
  <dxfs count="55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0&quot;.&quot;000&quot;.&quot;000&quot;/&quot;0000&quot;-&quot;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8"/>
        </top>
        <bottom style="thin">
          <color indexed="64"/>
        </bottom>
      </border>
    </dxf>
    <dxf>
      <fill>
        <patternFill>
          <bgColor rgb="FFFF3C3C"/>
        </patternFill>
      </fill>
    </dxf>
    <dxf>
      <fill>
        <patternFill>
          <bgColor rgb="FF47FF9A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3C3C"/>
      <color rgb="FFFF5353"/>
      <color rgb="FF47FF9A"/>
      <color rgb="FF92D400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itacoes" displayName="TabLicitacoes" ref="B4:AG78" totalsRowShown="0" tableBorderDxfId="44">
  <autoFilter ref="B4:AG78" xr:uid="{00000000-0009-0000-0100-000001000000}"/>
  <sortState xmlns:xlrd2="http://schemas.microsoft.com/office/spreadsheetml/2017/richdata2" ref="B5:AG78">
    <sortCondition ref="E4:E78"/>
  </sortState>
  <tableColumns count="32">
    <tableColumn id="1" xr3:uid="{00000000-0010-0000-0000-000001000000}" name="N° PROCESSO " dataDxfId="43"/>
    <tableColumn id="2" xr3:uid="{00000000-0010-0000-0000-000002000000}" name="Nº LICITAÇÃO" dataDxfId="42"/>
    <tableColumn id="6" xr3:uid="{00000000-0010-0000-0000-000006000000}" name="DATA ABERTURA" dataDxfId="41"/>
    <tableColumn id="3" xr3:uid="{00000000-0010-0000-0000-000003000000}" name="MODALIDADE" dataDxfId="40"/>
    <tableColumn id="4" xr3:uid="{00000000-0010-0000-0000-000004000000}" name="FUNDAMENTAÇÃO LEGAL" dataDxfId="39"/>
    <tableColumn id="5" xr3:uid="{00000000-0010-0000-0000-000005000000}" name="OBJETO" dataDxfId="38"/>
    <tableColumn id="7" xr3:uid="{00000000-0010-0000-0000-000007000000}" name="SETOR REQUISITANTE" dataDxfId="37"/>
    <tableColumn id="8" xr3:uid="{00000000-0010-0000-0000-000008000000}" name="COTAÇÃO ELETRÔNICA" dataDxfId="36"/>
    <tableColumn id="9" xr3:uid="{00000000-0010-0000-0000-000009000000}" name="AUTORIZAÇÃO" dataDxfId="35"/>
    <tableColumn id="10" xr3:uid="{00000000-0010-0000-0000-00000A000000}" name="DATA" dataDxfId="34"/>
    <tableColumn id="11" xr3:uid="{00000000-0010-0000-0000-00000B000000}" name="SITUAÇÃO ATUAL" dataDxfId="33"/>
    <tableColumn id="32" xr3:uid="{00000000-0010-0000-0000-000020000000}" name="DATA PUBLICAÇÃO EDITAL" dataDxfId="32"/>
    <tableColumn id="31" xr3:uid="{00000000-0010-0000-0000-00001F000000}" name="HOUVE IMPUGNAÇÃO?" dataDxfId="31"/>
    <tableColumn id="12" xr3:uid="{00000000-0010-0000-0000-00000C000000}" name="VALOR ESTIMADO" dataDxfId="30" dataCellStyle="Moeda"/>
    <tableColumn id="13" xr3:uid="{00000000-0010-0000-0000-00000D000000}" name="VALOR AQUISIÇÃO" dataDxfId="29" dataCellStyle="Moeda"/>
    <tableColumn id="14" xr3:uid="{00000000-0010-0000-0000-00000E000000}" name="% DE REDUÇÃO" dataDxfId="28" dataCellStyle="Porcentagem">
      <calculatedColumnFormula>IFERROR((O5-P5)/O5,)</calculatedColumnFormula>
    </tableColumn>
    <tableColumn id="30" xr3:uid="{00000000-0010-0000-0000-00001E000000}" name="HOUVE RECURSO?" dataDxfId="27" dataCellStyle="Porcentagem"/>
    <tableColumn id="29" xr3:uid="{00000000-0010-0000-0000-00001D000000}" name="DATA HOMOLOGAÇÃO" dataDxfId="26" dataCellStyle="Porcentagem"/>
    <tableColumn id="15" xr3:uid="{00000000-0010-0000-0000-00000F000000}" name="CONTRATADA" dataDxfId="25"/>
    <tableColumn id="16" xr3:uid="{00000000-0010-0000-0000-000010000000}" name="CNPJ" dataDxfId="24"/>
    <tableColumn id="17" xr3:uid="{00000000-0010-0000-0000-000011000000}" name="INSTRUMENTO DE CONTRATAÇÃO" dataDxfId="23"/>
    <tableColumn id="18" xr3:uid="{00000000-0010-0000-0000-000012000000}" name="Nº" dataDxfId="22"/>
    <tableColumn id="19" xr3:uid="{00000000-0010-0000-0000-000013000000}" name="DATA ASSINATURA" dataDxfId="21"/>
    <tableColumn id="20" xr3:uid="{00000000-0010-0000-0000-000014000000}" name="DATA D.O.U." dataDxfId="20"/>
    <tableColumn id="21" xr3:uid="{00000000-0010-0000-0000-000015000000}" name="DATA INÍCIO DO CONTRATO" dataDxfId="19"/>
    <tableColumn id="22" xr3:uid="{00000000-0010-0000-0000-000016000000}" name="DATA TÉRMINO DO CONTRATO" dataDxfId="18"/>
    <tableColumn id="23" xr3:uid="{00000000-0010-0000-0000-000017000000}" name="FISCAL ADMINISTRATIVO" dataDxfId="17"/>
    <tableColumn id="24" xr3:uid="{00000000-0010-0000-0000-000018000000}" name="FISCAL TÉCNICO" dataDxfId="16"/>
    <tableColumn id="25" xr3:uid="{00000000-0010-0000-0000-000019000000}" name="GESTOR" dataDxfId="15"/>
    <tableColumn id="26" xr3:uid="{00000000-0010-0000-0000-00001A000000}" name="EMAIL DO GESTOR" dataDxfId="14"/>
    <tableColumn id="27" xr3:uid="{00000000-0010-0000-0000-00001B000000}" name="TIPO DE CONTRATO" dataDxfId="13"/>
    <tableColumn id="28" xr3:uid="{00000000-0010-0000-0000-00001C000000}" name="CONTRATO ORIGINAL (NÚMERO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B3:K4" totalsRowShown="0" headerRowDxfId="11" dataDxfId="10">
  <tableColumns count="10">
    <tableColumn id="1" xr3:uid="{00000000-0010-0000-0100-000001000000}" name="QUANTIDADE DE DISPENSAS (%)" dataDxfId="9">
      <calculatedColumnFormula>COUNT('Planilha de Controle'!#REF!)/COUNT('Planilha de Controle'!O5:O78)</calculatedColumnFormula>
    </tableColumn>
    <tableColumn id="2" xr3:uid="{00000000-0010-0000-0100-000002000000}" name="% DO VALOR DAS DISPENSAS EM RELAÇÃO AO TOTAL" dataDxfId="8">
      <calculatedColumnFormula>SUM('Planilha de Controle'!#REF!)/SUM('Planilha de Controle'!O5:O78)</calculatedColumnFormula>
    </tableColumn>
    <tableColumn id="3" xr3:uid="{00000000-0010-0000-0100-000003000000}" name="ECONOMIA APURADA (%)" dataDxfId="7">
      <calculatedColumnFormula>(4669230.04-3598181.5)/4669230.04</calculatedColumnFormula>
    </tableColumn>
    <tableColumn id="4" xr3:uid="{00000000-0010-0000-0100-000004000000}" name="ECONOMIA  APURADA (R$)" dataDxfId="6">
      <calculatedColumnFormula>4669230.04-3598181.5</calculatedColumnFormula>
    </tableColumn>
    <tableColumn id="5" xr3:uid="{00000000-0010-0000-0100-000005000000}" name="% DE CONCORRÊNCIAS" dataDxfId="5">
      <calculatedColumnFormula>('Planilha de Controle'!#REF!+'Planilha de Controle'!#REF!+'Planilha de Controle'!#REF!+'Planilha de Controle'!#REF!+'Planilha de Controle'!#REF!)/SUM('Planilha de Controle'!O5:O78)</calculatedColumnFormula>
    </tableColumn>
    <tableColumn id="6" xr3:uid="{00000000-0010-0000-0100-000006000000}" name="% DE ADESÃO À ATA" dataDxfId="4">
      <calculatedColumnFormula>SUM('Planilha de Controle'!#REF!)/SUM('Planilha de Controle'!O5:O78)</calculatedColumnFormula>
    </tableColumn>
    <tableColumn id="7" xr3:uid="{00000000-0010-0000-0100-000007000000}" name="% DE INEXIGIBILIDADE" dataDxfId="3">
      <calculatedColumnFormula>SUM('Planilha de Controle'!#REF!)/SUM('Planilha de Controle'!O5:O78)</calculatedColumnFormula>
    </tableColumn>
    <tableColumn id="8" xr3:uid="{00000000-0010-0000-0100-000008000000}" name="% DE PROCESSOS CONCLUÍDOS" dataDxfId="2">
      <calculatedColumnFormula>46/76</calculatedColumnFormula>
    </tableColumn>
    <tableColumn id="9" xr3:uid="{00000000-0010-0000-0100-000009000000}" name="% DE PROCESSOS EM ANDAMENTO" dataDxfId="1">
      <calculatedColumnFormula>25/76</calculatedColumnFormula>
    </tableColumn>
    <tableColumn id="10" xr3:uid="{00000000-0010-0000-0100-00000A000000}" name="% DE PROCESSOS CANCELADOS" dataDxfId="0">
      <calculatedColumnFormula>5/76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4"/>
  <sheetViews>
    <sheetView tabSelected="1" view="pageBreakPreview" zoomScaleNormal="100" zoomScaleSheetLayoutView="100" workbookViewId="0">
      <selection activeCell="F12" sqref="F12"/>
    </sheetView>
  </sheetViews>
  <sheetFormatPr defaultRowHeight="15"/>
  <cols>
    <col min="1" max="1" width="4.42578125" customWidth="1"/>
    <col min="2" max="2" width="20" style="5" customWidth="1"/>
    <col min="3" max="3" width="15" style="7" customWidth="1"/>
    <col min="4" max="4" width="12.42578125" style="7" customWidth="1"/>
    <col min="5" max="5" width="18.28515625" style="5" customWidth="1"/>
    <col min="6" max="6" width="21" style="5" customWidth="1"/>
    <col min="7" max="7" width="105" customWidth="1"/>
    <col min="8" max="8" width="12.5703125" style="5" customWidth="1"/>
    <col min="9" max="9" width="11.85546875" style="14" customWidth="1"/>
    <col min="10" max="10" width="12" style="5" customWidth="1"/>
    <col min="11" max="11" width="17.42578125" style="17" customWidth="1"/>
    <col min="12" max="12" width="14" style="35" bestFit="1" customWidth="1"/>
    <col min="13" max="13" width="14.42578125" style="14" customWidth="1"/>
    <col min="14" max="14" width="14" style="14" customWidth="1"/>
    <col min="15" max="15" width="14.42578125" style="26" bestFit="1" customWidth="1"/>
    <col min="16" max="16" width="13.7109375" style="26" customWidth="1"/>
    <col min="17" max="17" width="8.28515625" style="15" customWidth="1"/>
    <col min="18" max="18" width="13.7109375" style="15" bestFit="1" customWidth="1"/>
    <col min="19" max="19" width="13.5703125" style="15" customWidth="1"/>
    <col min="20" max="20" width="43.5703125" style="9" customWidth="1"/>
    <col min="21" max="21" width="14.85546875" style="11" customWidth="1"/>
    <col min="22" max="22" width="22.42578125" style="5" customWidth="1"/>
    <col min="23" max="23" width="9.85546875" style="5" bestFit="1" customWidth="1"/>
    <col min="24" max="24" width="12.85546875" style="1" customWidth="1"/>
    <col min="25" max="25" width="12.85546875" style="17" customWidth="1"/>
    <col min="26" max="26" width="25.28515625" style="1" hidden="1" customWidth="1"/>
    <col min="27" max="27" width="27.85546875" style="1" hidden="1" customWidth="1"/>
    <col min="28" max="28" width="25.28515625" hidden="1" customWidth="1"/>
    <col min="29" max="29" width="23" hidden="1" customWidth="1"/>
    <col min="30" max="30" width="25.28515625" hidden="1" customWidth="1"/>
    <col min="31" max="31" width="26.140625" hidden="1" customWidth="1"/>
    <col min="32" max="32" width="19.140625" hidden="1" customWidth="1"/>
    <col min="33" max="33" width="29.140625" hidden="1" customWidth="1"/>
  </cols>
  <sheetData>
    <row r="1" spans="1:33" ht="36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3"/>
      <c r="AA1" s="33"/>
      <c r="AB1" s="33"/>
      <c r="AC1" s="33"/>
      <c r="AD1" s="33"/>
      <c r="AE1" s="33"/>
      <c r="AF1" s="33"/>
      <c r="AG1" s="33"/>
    </row>
    <row r="2" spans="1:33" ht="3.75" customHeight="1">
      <c r="A2" s="2"/>
      <c r="B2" s="4"/>
      <c r="C2" s="6"/>
      <c r="D2" s="6"/>
      <c r="E2" s="4"/>
      <c r="F2" s="4"/>
      <c r="G2" s="2"/>
      <c r="H2" s="4"/>
      <c r="I2" s="12"/>
      <c r="J2" s="4"/>
      <c r="K2" s="16"/>
      <c r="L2" s="34"/>
      <c r="M2" s="12"/>
      <c r="N2" s="12"/>
      <c r="O2" s="25"/>
      <c r="P2" s="25"/>
      <c r="Q2" s="13"/>
      <c r="R2" s="13"/>
      <c r="S2" s="13"/>
      <c r="T2" s="8"/>
      <c r="U2" s="10"/>
      <c r="V2" s="4"/>
      <c r="W2" s="4"/>
      <c r="X2" s="3"/>
      <c r="Y2" s="16"/>
      <c r="Z2" s="3"/>
      <c r="AA2" s="3"/>
      <c r="AB2" s="2"/>
      <c r="AC2" s="2"/>
      <c r="AD2" s="2"/>
      <c r="AE2" s="2"/>
      <c r="AF2" s="2"/>
      <c r="AG2" s="2"/>
    </row>
    <row r="3" spans="1:33">
      <c r="B3" s="21"/>
      <c r="C3" s="22"/>
      <c r="D3" s="22"/>
      <c r="E3" s="21"/>
      <c r="F3" s="21"/>
      <c r="G3" s="23"/>
      <c r="H3" s="21"/>
    </row>
    <row r="4" spans="1:33" ht="33.75">
      <c r="B4" s="42" t="s">
        <v>1</v>
      </c>
      <c r="C4" s="43" t="s">
        <v>2</v>
      </c>
      <c r="D4" s="43" t="s">
        <v>3</v>
      </c>
      <c r="E4" s="44" t="s">
        <v>4</v>
      </c>
      <c r="F4" s="42" t="s">
        <v>5</v>
      </c>
      <c r="G4" s="44" t="s">
        <v>6</v>
      </c>
      <c r="H4" s="42" t="s">
        <v>7</v>
      </c>
      <c r="I4" s="42" t="s">
        <v>8</v>
      </c>
      <c r="J4" s="45" t="s">
        <v>9</v>
      </c>
      <c r="K4" s="45" t="s">
        <v>10</v>
      </c>
      <c r="L4" s="46" t="s">
        <v>11</v>
      </c>
      <c r="M4" s="46" t="s">
        <v>12</v>
      </c>
      <c r="N4" s="46" t="s">
        <v>13</v>
      </c>
      <c r="O4" s="46" t="s">
        <v>14</v>
      </c>
      <c r="P4" s="47" t="s">
        <v>15</v>
      </c>
      <c r="Q4" s="47" t="s">
        <v>16</v>
      </c>
      <c r="R4" s="47" t="s">
        <v>17</v>
      </c>
      <c r="S4" s="47" t="s">
        <v>18</v>
      </c>
      <c r="T4" s="48" t="s">
        <v>19</v>
      </c>
      <c r="U4" s="49" t="s">
        <v>20</v>
      </c>
      <c r="V4" s="32" t="s">
        <v>21</v>
      </c>
      <c r="W4" s="28" t="s">
        <v>22</v>
      </c>
      <c r="X4" s="29" t="s">
        <v>23</v>
      </c>
      <c r="Y4" s="30" t="s">
        <v>24</v>
      </c>
      <c r="Z4" s="19" t="s">
        <v>25</v>
      </c>
      <c r="AA4" s="19" t="s">
        <v>26</v>
      </c>
      <c r="AB4" s="18" t="s">
        <v>27</v>
      </c>
      <c r="AC4" s="18" t="s">
        <v>28</v>
      </c>
      <c r="AD4" s="18" t="s">
        <v>29</v>
      </c>
      <c r="AE4" s="19" t="s">
        <v>30</v>
      </c>
      <c r="AF4" s="20" t="s">
        <v>31</v>
      </c>
      <c r="AG4" s="20" t="s">
        <v>32</v>
      </c>
    </row>
    <row r="5" spans="1:33">
      <c r="B5" s="50" t="s">
        <v>33</v>
      </c>
      <c r="C5" s="51" t="s">
        <v>34</v>
      </c>
      <c r="D5" s="52">
        <v>43480</v>
      </c>
      <c r="E5" s="50" t="s">
        <v>35</v>
      </c>
      <c r="F5" s="51" t="s">
        <v>36</v>
      </c>
      <c r="G5" s="53" t="s">
        <v>37</v>
      </c>
      <c r="H5" s="50" t="s">
        <v>38</v>
      </c>
      <c r="I5" s="54" t="s">
        <v>39</v>
      </c>
      <c r="J5" s="50" t="s">
        <v>40</v>
      </c>
      <c r="K5" s="55">
        <v>43509</v>
      </c>
      <c r="L5" s="56" t="s">
        <v>41</v>
      </c>
      <c r="M5" s="57" t="s">
        <v>39</v>
      </c>
      <c r="N5" s="57" t="s">
        <v>39</v>
      </c>
      <c r="O5" s="58">
        <v>41788.6</v>
      </c>
      <c r="P5" s="58">
        <v>41788.6</v>
      </c>
      <c r="Q5" s="57">
        <f t="shared" ref="Q5:Q78" si="0">IFERROR((O5-P5)/O5,)</f>
        <v>0</v>
      </c>
      <c r="R5" s="57" t="s">
        <v>39</v>
      </c>
      <c r="S5" s="52">
        <v>43509</v>
      </c>
      <c r="T5" s="59" t="s">
        <v>42</v>
      </c>
      <c r="U5" s="60">
        <v>4530781000187</v>
      </c>
      <c r="V5" s="50" t="s">
        <v>43</v>
      </c>
      <c r="W5" s="51" t="s">
        <v>44</v>
      </c>
      <c r="X5" s="61">
        <v>43525</v>
      </c>
      <c r="Y5" s="55">
        <v>43543</v>
      </c>
      <c r="Z5" s="62"/>
      <c r="AA5" s="62"/>
      <c r="AB5" s="63"/>
      <c r="AC5" s="63"/>
      <c r="AD5" s="63"/>
      <c r="AE5" s="64"/>
      <c r="AF5" s="65"/>
      <c r="AG5" s="65"/>
    </row>
    <row r="6" spans="1:33">
      <c r="B6" s="50" t="s">
        <v>45</v>
      </c>
      <c r="C6" s="51" t="s">
        <v>46</v>
      </c>
      <c r="D6" s="66" t="s">
        <v>47</v>
      </c>
      <c r="E6" s="50" t="s">
        <v>35</v>
      </c>
      <c r="F6" s="51" t="s">
        <v>48</v>
      </c>
      <c r="G6" s="53" t="s">
        <v>49</v>
      </c>
      <c r="H6" s="50" t="s">
        <v>50</v>
      </c>
      <c r="I6" s="54" t="s">
        <v>39</v>
      </c>
      <c r="J6" s="50" t="s">
        <v>51</v>
      </c>
      <c r="K6" s="67" t="s">
        <v>52</v>
      </c>
      <c r="L6" s="56" t="s">
        <v>41</v>
      </c>
      <c r="M6" s="57" t="s">
        <v>39</v>
      </c>
      <c r="N6" s="57" t="s">
        <v>39</v>
      </c>
      <c r="O6" s="58">
        <v>843715.44</v>
      </c>
      <c r="P6" s="58">
        <v>843715.44</v>
      </c>
      <c r="Q6" s="57">
        <f t="shared" si="0"/>
        <v>0</v>
      </c>
      <c r="R6" s="57" t="s">
        <v>39</v>
      </c>
      <c r="S6" s="52">
        <v>43517</v>
      </c>
      <c r="T6" s="59" t="s">
        <v>53</v>
      </c>
      <c r="U6" s="60">
        <v>1567420000117</v>
      </c>
      <c r="V6" s="50" t="s">
        <v>43</v>
      </c>
      <c r="W6" s="51" t="s">
        <v>54</v>
      </c>
      <c r="X6" s="61">
        <v>43521</v>
      </c>
      <c r="Y6" s="55">
        <v>43542</v>
      </c>
      <c r="Z6" s="62"/>
      <c r="AA6" s="62"/>
      <c r="AB6" s="63"/>
      <c r="AC6" s="63"/>
      <c r="AD6" s="63"/>
      <c r="AE6" s="64"/>
      <c r="AF6" s="65"/>
      <c r="AG6" s="65"/>
    </row>
    <row r="7" spans="1:33">
      <c r="B7" s="50" t="s">
        <v>55</v>
      </c>
      <c r="C7" s="51" t="s">
        <v>56</v>
      </c>
      <c r="D7" s="66" t="s">
        <v>57</v>
      </c>
      <c r="E7" s="50" t="s">
        <v>35</v>
      </c>
      <c r="F7" s="51" t="s">
        <v>36</v>
      </c>
      <c r="G7" s="53" t="s">
        <v>58</v>
      </c>
      <c r="H7" s="50" t="s">
        <v>59</v>
      </c>
      <c r="I7" s="54" t="s">
        <v>39</v>
      </c>
      <c r="J7" s="50" t="s">
        <v>60</v>
      </c>
      <c r="K7" s="68">
        <v>43514</v>
      </c>
      <c r="L7" s="56" t="s">
        <v>41</v>
      </c>
      <c r="M7" s="57" t="s">
        <v>39</v>
      </c>
      <c r="N7" s="57" t="s">
        <v>39</v>
      </c>
      <c r="O7" s="58">
        <v>21976.799999999999</v>
      </c>
      <c r="P7" s="58">
        <v>19995</v>
      </c>
      <c r="Q7" s="57">
        <f t="shared" si="0"/>
        <v>9.0176913836409273E-2</v>
      </c>
      <c r="R7" s="57" t="s">
        <v>39</v>
      </c>
      <c r="S7" s="52">
        <v>43514</v>
      </c>
      <c r="T7" s="59" t="s">
        <v>61</v>
      </c>
      <c r="U7" s="60">
        <v>8963848000128</v>
      </c>
      <c r="V7" s="50" t="s">
        <v>62</v>
      </c>
      <c r="W7" s="51" t="s">
        <v>63</v>
      </c>
      <c r="X7" s="61">
        <v>43514</v>
      </c>
      <c r="Y7" s="55">
        <v>43516</v>
      </c>
      <c r="Z7" s="62"/>
      <c r="AA7" s="62"/>
      <c r="AB7" s="63"/>
      <c r="AC7" s="63"/>
      <c r="AD7" s="63"/>
      <c r="AE7" s="64"/>
      <c r="AF7" s="65"/>
      <c r="AG7" s="65"/>
    </row>
    <row r="8" spans="1:33">
      <c r="B8" s="50" t="s">
        <v>64</v>
      </c>
      <c r="C8" s="51" t="s">
        <v>65</v>
      </c>
      <c r="D8" s="66" t="s">
        <v>66</v>
      </c>
      <c r="E8" s="50" t="s">
        <v>35</v>
      </c>
      <c r="F8" s="51" t="s">
        <v>36</v>
      </c>
      <c r="G8" s="53" t="s">
        <v>67</v>
      </c>
      <c r="H8" s="50" t="s">
        <v>68</v>
      </c>
      <c r="I8" s="54" t="s">
        <v>39</v>
      </c>
      <c r="J8" s="50" t="s">
        <v>40</v>
      </c>
      <c r="K8" s="68">
        <v>43591</v>
      </c>
      <c r="L8" s="56" t="s">
        <v>41</v>
      </c>
      <c r="M8" s="57" t="s">
        <v>39</v>
      </c>
      <c r="N8" s="57" t="s">
        <v>39</v>
      </c>
      <c r="O8" s="58">
        <v>3200</v>
      </c>
      <c r="P8" s="58">
        <v>3200</v>
      </c>
      <c r="Q8" s="57">
        <f t="shared" si="0"/>
        <v>0</v>
      </c>
      <c r="R8" s="57" t="s">
        <v>39</v>
      </c>
      <c r="S8" s="52">
        <v>43591</v>
      </c>
      <c r="T8" s="59" t="s">
        <v>69</v>
      </c>
      <c r="U8" s="60" t="s">
        <v>70</v>
      </c>
      <c r="V8" s="50" t="s">
        <v>62</v>
      </c>
      <c r="W8" s="51" t="s">
        <v>44</v>
      </c>
      <c r="X8" s="69" t="s">
        <v>66</v>
      </c>
      <c r="Y8" s="51" t="s">
        <v>71</v>
      </c>
      <c r="Z8" s="62"/>
      <c r="AA8" s="62"/>
      <c r="AB8" s="63"/>
      <c r="AC8" s="63"/>
      <c r="AD8" s="63"/>
      <c r="AE8" s="64"/>
      <c r="AF8" s="65"/>
      <c r="AG8" s="65"/>
    </row>
    <row r="9" spans="1:33">
      <c r="B9" s="50" t="s">
        <v>72</v>
      </c>
      <c r="C9" s="51" t="s">
        <v>73</v>
      </c>
      <c r="D9" s="66" t="s">
        <v>74</v>
      </c>
      <c r="E9" s="50" t="s">
        <v>35</v>
      </c>
      <c r="F9" s="51" t="s">
        <v>48</v>
      </c>
      <c r="G9" s="53" t="s">
        <v>75</v>
      </c>
      <c r="H9" s="50" t="s">
        <v>50</v>
      </c>
      <c r="I9" s="54" t="s">
        <v>39</v>
      </c>
      <c r="J9" s="50" t="s">
        <v>51</v>
      </c>
      <c r="K9" s="68" t="s">
        <v>76</v>
      </c>
      <c r="L9" s="56" t="s">
        <v>41</v>
      </c>
      <c r="M9" s="57" t="s">
        <v>39</v>
      </c>
      <c r="N9" s="57" t="s">
        <v>39</v>
      </c>
      <c r="O9" s="58">
        <v>9000</v>
      </c>
      <c r="P9" s="58">
        <v>9000</v>
      </c>
      <c r="Q9" s="57">
        <f t="shared" si="0"/>
        <v>0</v>
      </c>
      <c r="R9" s="57" t="s">
        <v>39</v>
      </c>
      <c r="S9" s="52">
        <v>43599</v>
      </c>
      <c r="T9" s="59" t="s">
        <v>77</v>
      </c>
      <c r="U9" s="60">
        <v>13410107000150</v>
      </c>
      <c r="V9" s="50" t="s">
        <v>43</v>
      </c>
      <c r="W9" s="51" t="s">
        <v>78</v>
      </c>
      <c r="X9" s="69" t="s">
        <v>79</v>
      </c>
      <c r="Y9" s="51" t="s">
        <v>80</v>
      </c>
      <c r="Z9" s="62"/>
      <c r="AA9" s="62"/>
      <c r="AB9" s="63"/>
      <c r="AC9" s="63"/>
      <c r="AD9" s="63"/>
      <c r="AE9" s="64"/>
      <c r="AF9" s="65"/>
      <c r="AG9" s="65"/>
    </row>
    <row r="10" spans="1:33">
      <c r="B10" s="50" t="s">
        <v>81</v>
      </c>
      <c r="C10" s="51" t="s">
        <v>63</v>
      </c>
      <c r="D10" s="66" t="s">
        <v>80</v>
      </c>
      <c r="E10" s="50" t="s">
        <v>35</v>
      </c>
      <c r="F10" s="51" t="s">
        <v>36</v>
      </c>
      <c r="G10" s="53" t="s">
        <v>82</v>
      </c>
      <c r="H10" s="50" t="s">
        <v>83</v>
      </c>
      <c r="I10" s="54" t="s">
        <v>84</v>
      </c>
      <c r="J10" s="50" t="s">
        <v>51</v>
      </c>
      <c r="K10" s="68" t="s">
        <v>85</v>
      </c>
      <c r="L10" s="56" t="s">
        <v>41</v>
      </c>
      <c r="M10" s="57" t="s">
        <v>39</v>
      </c>
      <c r="N10" s="57" t="s">
        <v>39</v>
      </c>
      <c r="O10" s="58">
        <v>4588.3500000000004</v>
      </c>
      <c r="P10" s="58">
        <v>3153.35</v>
      </c>
      <c r="Q10" s="57">
        <f t="shared" si="0"/>
        <v>0.31274859154162177</v>
      </c>
      <c r="R10" s="57" t="s">
        <v>39</v>
      </c>
      <c r="S10" s="52">
        <v>43594</v>
      </c>
      <c r="T10" s="59" t="s">
        <v>86</v>
      </c>
      <c r="U10" s="60" t="s">
        <v>87</v>
      </c>
      <c r="V10" s="50" t="s">
        <v>62</v>
      </c>
      <c r="W10" s="51" t="s">
        <v>88</v>
      </c>
      <c r="X10" s="61">
        <v>43640</v>
      </c>
      <c r="Y10" s="55">
        <v>43641</v>
      </c>
      <c r="Z10" s="62"/>
      <c r="AA10" s="62"/>
      <c r="AB10" s="63"/>
      <c r="AC10" s="63"/>
      <c r="AD10" s="63"/>
      <c r="AE10" s="64"/>
      <c r="AF10" s="65"/>
      <c r="AG10" s="65"/>
    </row>
    <row r="11" spans="1:33">
      <c r="B11" s="50" t="s">
        <v>89</v>
      </c>
      <c r="C11" s="51" t="s">
        <v>90</v>
      </c>
      <c r="D11" s="66" t="s">
        <v>91</v>
      </c>
      <c r="E11" s="50" t="s">
        <v>35</v>
      </c>
      <c r="F11" s="51" t="s">
        <v>36</v>
      </c>
      <c r="G11" s="53" t="s">
        <v>92</v>
      </c>
      <c r="H11" s="50" t="s">
        <v>93</v>
      </c>
      <c r="I11" s="54" t="s">
        <v>84</v>
      </c>
      <c r="J11" s="50" t="s">
        <v>40</v>
      </c>
      <c r="K11" s="68">
        <v>43607</v>
      </c>
      <c r="L11" s="56" t="s">
        <v>41</v>
      </c>
      <c r="M11" s="57" t="s">
        <v>39</v>
      </c>
      <c r="N11" s="57" t="s">
        <v>39</v>
      </c>
      <c r="O11" s="58">
        <v>5618.33</v>
      </c>
      <c r="P11" s="58">
        <v>4880</v>
      </c>
      <c r="Q11" s="57">
        <f t="shared" si="0"/>
        <v>0.13141449505458028</v>
      </c>
      <c r="R11" s="57" t="s">
        <v>39</v>
      </c>
      <c r="S11" s="52">
        <v>43607</v>
      </c>
      <c r="T11" s="59" t="s">
        <v>86</v>
      </c>
      <c r="U11" s="60" t="s">
        <v>87</v>
      </c>
      <c r="V11" s="50" t="s">
        <v>62</v>
      </c>
      <c r="W11" s="51" t="s">
        <v>94</v>
      </c>
      <c r="X11" s="61">
        <v>43634</v>
      </c>
      <c r="Y11" s="55">
        <v>43637</v>
      </c>
      <c r="Z11" s="62"/>
      <c r="AA11" s="62"/>
      <c r="AB11" s="63"/>
      <c r="AC11" s="63"/>
      <c r="AD11" s="63"/>
      <c r="AE11" s="64"/>
      <c r="AF11" s="65"/>
      <c r="AG11" s="65"/>
    </row>
    <row r="12" spans="1:33">
      <c r="B12" s="50" t="s">
        <v>95</v>
      </c>
      <c r="C12" s="51" t="s">
        <v>96</v>
      </c>
      <c r="D12" s="66" t="s">
        <v>97</v>
      </c>
      <c r="E12" s="50" t="s">
        <v>35</v>
      </c>
      <c r="F12" s="51" t="s">
        <v>36</v>
      </c>
      <c r="G12" s="53" t="s">
        <v>98</v>
      </c>
      <c r="H12" s="50" t="s">
        <v>93</v>
      </c>
      <c r="I12" s="54" t="s">
        <v>84</v>
      </c>
      <c r="J12" s="50" t="s">
        <v>40</v>
      </c>
      <c r="K12" s="68">
        <v>43605</v>
      </c>
      <c r="L12" s="56" t="s">
        <v>41</v>
      </c>
      <c r="M12" s="57" t="s">
        <v>39</v>
      </c>
      <c r="N12" s="57" t="s">
        <v>39</v>
      </c>
      <c r="O12" s="58">
        <v>29915.14</v>
      </c>
      <c r="P12" s="58">
        <v>25386.03</v>
      </c>
      <c r="Q12" s="57">
        <f t="shared" si="0"/>
        <v>0.15139858947676663</v>
      </c>
      <c r="R12" s="57" t="s">
        <v>39</v>
      </c>
      <c r="S12" s="52">
        <v>43668</v>
      </c>
      <c r="T12" s="59" t="s">
        <v>86</v>
      </c>
      <c r="U12" s="60" t="s">
        <v>87</v>
      </c>
      <c r="V12" s="50" t="s">
        <v>62</v>
      </c>
      <c r="W12" s="51" t="s">
        <v>99</v>
      </c>
      <c r="X12" s="61">
        <v>43668</v>
      </c>
      <c r="Y12" s="55">
        <v>43670</v>
      </c>
      <c r="Z12" s="62"/>
      <c r="AA12" s="62"/>
      <c r="AB12" s="63"/>
      <c r="AC12" s="63"/>
      <c r="AD12" s="63"/>
      <c r="AE12" s="64"/>
      <c r="AF12" s="65"/>
      <c r="AG12" s="65"/>
    </row>
    <row r="13" spans="1:33">
      <c r="B13" s="50" t="s">
        <v>100</v>
      </c>
      <c r="C13" s="51" t="s">
        <v>101</v>
      </c>
      <c r="D13" s="66" t="s">
        <v>102</v>
      </c>
      <c r="E13" s="50" t="s">
        <v>35</v>
      </c>
      <c r="F13" s="51" t="s">
        <v>36</v>
      </c>
      <c r="G13" s="53" t="s">
        <v>103</v>
      </c>
      <c r="H13" s="50" t="s">
        <v>104</v>
      </c>
      <c r="I13" s="54" t="s">
        <v>39</v>
      </c>
      <c r="J13" s="50" t="s">
        <v>40</v>
      </c>
      <c r="K13" s="68">
        <v>43663</v>
      </c>
      <c r="L13" s="56" t="s">
        <v>41</v>
      </c>
      <c r="M13" s="57" t="s">
        <v>39</v>
      </c>
      <c r="N13" s="57" t="s">
        <v>39</v>
      </c>
      <c r="O13" s="58">
        <v>3725.68</v>
      </c>
      <c r="P13" s="58">
        <v>3338.05</v>
      </c>
      <c r="Q13" s="57">
        <f t="shared" si="0"/>
        <v>0.10404275192716489</v>
      </c>
      <c r="R13" s="57" t="s">
        <v>39</v>
      </c>
      <c r="S13" s="52">
        <v>43663</v>
      </c>
      <c r="T13" s="59" t="s">
        <v>105</v>
      </c>
      <c r="U13" s="60" t="s">
        <v>106</v>
      </c>
      <c r="V13" s="50" t="s">
        <v>43</v>
      </c>
      <c r="W13" s="50" t="s">
        <v>107</v>
      </c>
      <c r="X13" s="61">
        <v>43685</v>
      </c>
      <c r="Y13" s="55">
        <v>43686</v>
      </c>
      <c r="Z13" s="62"/>
      <c r="AA13" s="62"/>
      <c r="AB13" s="63"/>
      <c r="AC13" s="63"/>
      <c r="AD13" s="63"/>
      <c r="AE13" s="64"/>
      <c r="AF13" s="65"/>
      <c r="AG13" s="65"/>
    </row>
    <row r="14" spans="1:33">
      <c r="B14" s="70" t="s">
        <v>108</v>
      </c>
      <c r="C14" s="71" t="s">
        <v>109</v>
      </c>
      <c r="D14" s="52">
        <v>43629</v>
      </c>
      <c r="E14" s="70" t="s">
        <v>35</v>
      </c>
      <c r="F14" s="51" t="s">
        <v>36</v>
      </c>
      <c r="G14" s="53" t="s">
        <v>110</v>
      </c>
      <c r="H14" s="50" t="s">
        <v>83</v>
      </c>
      <c r="I14" s="54" t="s">
        <v>39</v>
      </c>
      <c r="J14" s="50" t="s">
        <v>51</v>
      </c>
      <c r="K14" s="68" t="s">
        <v>85</v>
      </c>
      <c r="L14" s="56" t="s">
        <v>41</v>
      </c>
      <c r="M14" s="57" t="s">
        <v>39</v>
      </c>
      <c r="N14" s="57" t="s">
        <v>39</v>
      </c>
      <c r="O14" s="58">
        <v>31200</v>
      </c>
      <c r="P14" s="58">
        <v>31200</v>
      </c>
      <c r="Q14" s="57">
        <f t="shared" si="0"/>
        <v>0</v>
      </c>
      <c r="R14" s="57" t="s">
        <v>39</v>
      </c>
      <c r="S14" s="52">
        <v>43775</v>
      </c>
      <c r="T14" s="59" t="s">
        <v>111</v>
      </c>
      <c r="U14" s="60">
        <v>5889039000125</v>
      </c>
      <c r="V14" s="50" t="s">
        <v>43</v>
      </c>
      <c r="W14" s="51" t="s">
        <v>112</v>
      </c>
      <c r="X14" s="61">
        <v>43795</v>
      </c>
      <c r="Y14" s="55">
        <v>43796</v>
      </c>
      <c r="Z14" s="72"/>
      <c r="AA14" s="72"/>
      <c r="AB14" s="73"/>
      <c r="AC14" s="73"/>
      <c r="AD14" s="73"/>
      <c r="AE14" s="73"/>
      <c r="AF14" s="73"/>
      <c r="AG14" s="73"/>
    </row>
    <row r="15" spans="1:33">
      <c r="B15" s="70" t="s">
        <v>113</v>
      </c>
      <c r="C15" s="71" t="s">
        <v>54</v>
      </c>
      <c r="D15" s="66" t="s">
        <v>114</v>
      </c>
      <c r="E15" s="70" t="s">
        <v>35</v>
      </c>
      <c r="F15" s="51" t="s">
        <v>115</v>
      </c>
      <c r="G15" s="53" t="s">
        <v>116</v>
      </c>
      <c r="H15" s="50" t="s">
        <v>117</v>
      </c>
      <c r="I15" s="54" t="s">
        <v>39</v>
      </c>
      <c r="J15" s="50" t="s">
        <v>118</v>
      </c>
      <c r="K15" s="68">
        <v>43678</v>
      </c>
      <c r="L15" s="56" t="s">
        <v>41</v>
      </c>
      <c r="M15" s="57" t="s">
        <v>39</v>
      </c>
      <c r="N15" s="57" t="s">
        <v>39</v>
      </c>
      <c r="O15" s="58">
        <v>27557.5</v>
      </c>
      <c r="P15" s="58">
        <v>6200</v>
      </c>
      <c r="Q15" s="57">
        <f t="shared" ref="Q15:Q20" si="1">IFERROR((O15-P15)/O15,)</f>
        <v>0.77501587589585408</v>
      </c>
      <c r="R15" s="57" t="s">
        <v>39</v>
      </c>
      <c r="S15" s="52">
        <v>43678</v>
      </c>
      <c r="T15" s="59" t="s">
        <v>119</v>
      </c>
      <c r="U15" s="60">
        <v>26767656000128</v>
      </c>
      <c r="V15" s="50" t="s">
        <v>43</v>
      </c>
      <c r="W15" s="50" t="s">
        <v>120</v>
      </c>
      <c r="X15" s="61">
        <v>43693</v>
      </c>
      <c r="Y15" s="55">
        <v>43696</v>
      </c>
      <c r="Z15" s="72"/>
      <c r="AA15" s="72"/>
      <c r="AB15" s="73"/>
      <c r="AC15" s="73"/>
      <c r="AD15" s="73"/>
      <c r="AE15" s="73"/>
      <c r="AF15" s="73"/>
      <c r="AG15" s="73"/>
    </row>
    <row r="16" spans="1:33">
      <c r="B16" s="70" t="s">
        <v>121</v>
      </c>
      <c r="C16" s="71" t="s">
        <v>44</v>
      </c>
      <c r="D16" s="66" t="s">
        <v>122</v>
      </c>
      <c r="E16" s="70" t="s">
        <v>35</v>
      </c>
      <c r="F16" s="51" t="s">
        <v>48</v>
      </c>
      <c r="G16" s="53" t="str">
        <f>G9</f>
        <v>Contratação emergencial de perito contábil e cálculo judicial cível</v>
      </c>
      <c r="H16" s="50" t="s">
        <v>50</v>
      </c>
      <c r="I16" s="54" t="s">
        <v>39</v>
      </c>
      <c r="J16" s="50" t="s">
        <v>51</v>
      </c>
      <c r="K16" s="68" t="s">
        <v>123</v>
      </c>
      <c r="L16" s="56" t="s">
        <v>41</v>
      </c>
      <c r="M16" s="57" t="s">
        <v>39</v>
      </c>
      <c r="N16" s="57" t="s">
        <v>39</v>
      </c>
      <c r="O16" s="58">
        <v>41466.660000000003</v>
      </c>
      <c r="P16" s="58">
        <v>9000</v>
      </c>
      <c r="Q16" s="57">
        <f t="shared" si="1"/>
        <v>0.78295816446272737</v>
      </c>
      <c r="R16" s="57" t="s">
        <v>39</v>
      </c>
      <c r="S16" s="52">
        <v>43671</v>
      </c>
      <c r="T16" s="59" t="str">
        <f>T9</f>
        <v>CESAR AMARAL ASSESSORIA E PERÍCIA CONTÁBIL LTDA</v>
      </c>
      <c r="U16" s="60" t="s">
        <v>124</v>
      </c>
      <c r="V16" s="50" t="s">
        <v>43</v>
      </c>
      <c r="W16" s="50" t="s">
        <v>125</v>
      </c>
      <c r="X16" s="61">
        <v>43685</v>
      </c>
      <c r="Y16" s="55">
        <v>43690</v>
      </c>
      <c r="Z16" s="72"/>
      <c r="AA16" s="72"/>
      <c r="AB16" s="73"/>
      <c r="AC16" s="73"/>
      <c r="AD16" s="73"/>
      <c r="AE16" s="73"/>
      <c r="AF16" s="73"/>
      <c r="AG16" s="73"/>
    </row>
    <row r="17" spans="2:33">
      <c r="B17" s="50" t="s">
        <v>126</v>
      </c>
      <c r="C17" s="71" t="s">
        <v>127</v>
      </c>
      <c r="D17" s="52">
        <v>43663</v>
      </c>
      <c r="E17" s="70" t="s">
        <v>35</v>
      </c>
      <c r="F17" s="51" t="s">
        <v>36</v>
      </c>
      <c r="G17" s="53" t="str">
        <f>G11</f>
        <v>Aquisição de insumos de confecção de crachá</v>
      </c>
      <c r="H17" s="50" t="s">
        <v>93</v>
      </c>
      <c r="I17" s="54" t="s">
        <v>84</v>
      </c>
      <c r="J17" s="50" t="s">
        <v>40</v>
      </c>
      <c r="K17" s="68">
        <v>43692</v>
      </c>
      <c r="L17" s="56" t="s">
        <v>41</v>
      </c>
      <c r="M17" s="57" t="s">
        <v>39</v>
      </c>
      <c r="N17" s="57" t="s">
        <v>39</v>
      </c>
      <c r="O17" s="58">
        <v>7480</v>
      </c>
      <c r="P17" s="58">
        <v>4900</v>
      </c>
      <c r="Q17" s="57">
        <f t="shared" si="1"/>
        <v>0.34491978609625668</v>
      </c>
      <c r="R17" s="57" t="s">
        <v>39</v>
      </c>
      <c r="S17" s="52">
        <v>43692</v>
      </c>
      <c r="T17" s="59" t="s">
        <v>86</v>
      </c>
      <c r="U17" s="60" t="s">
        <v>87</v>
      </c>
      <c r="V17" s="50" t="s">
        <v>62</v>
      </c>
      <c r="W17" s="51" t="s">
        <v>128</v>
      </c>
      <c r="X17" s="61">
        <v>43693</v>
      </c>
      <c r="Y17" s="55">
        <v>43696</v>
      </c>
      <c r="Z17" s="72"/>
      <c r="AA17" s="72"/>
      <c r="AB17" s="73"/>
      <c r="AC17" s="73"/>
      <c r="AD17" s="73"/>
      <c r="AE17" s="73"/>
      <c r="AF17" s="73"/>
      <c r="AG17" s="73"/>
    </row>
    <row r="18" spans="2:33" s="23" customFormat="1" ht="15" customHeight="1">
      <c r="B18" s="50" t="s">
        <v>129</v>
      </c>
      <c r="C18" s="71" t="s">
        <v>130</v>
      </c>
      <c r="D18" s="52" t="s">
        <v>131</v>
      </c>
      <c r="E18" s="70" t="s">
        <v>35</v>
      </c>
      <c r="F18" s="51" t="s">
        <v>48</v>
      </c>
      <c r="G18" s="53" t="str">
        <f>G6</f>
        <v>Contratação emergencial de escritório de advocacia trabalhista</v>
      </c>
      <c r="H18" s="50" t="s">
        <v>50</v>
      </c>
      <c r="I18" s="54" t="s">
        <v>39</v>
      </c>
      <c r="J18" s="50" t="s">
        <v>51</v>
      </c>
      <c r="K18" s="68" t="s">
        <v>132</v>
      </c>
      <c r="L18" s="56" t="s">
        <v>41</v>
      </c>
      <c r="M18" s="74" t="s">
        <v>39</v>
      </c>
      <c r="N18" s="57" t="s">
        <v>39</v>
      </c>
      <c r="O18" s="58">
        <v>789772.14</v>
      </c>
      <c r="P18" s="58">
        <v>524160</v>
      </c>
      <c r="Q18" s="57">
        <f t="shared" si="1"/>
        <v>0.33631490216912441</v>
      </c>
      <c r="R18" s="57" t="s">
        <v>39</v>
      </c>
      <c r="S18" s="52">
        <v>43699</v>
      </c>
      <c r="T18" s="59" t="s">
        <v>133</v>
      </c>
      <c r="U18" s="60" t="s">
        <v>134</v>
      </c>
      <c r="V18" s="50" t="s">
        <v>43</v>
      </c>
      <c r="W18" s="50" t="s">
        <v>135</v>
      </c>
      <c r="X18" s="61">
        <v>43700</v>
      </c>
      <c r="Y18" s="55">
        <v>43705</v>
      </c>
      <c r="Z18" s="75"/>
      <c r="AA18" s="75"/>
      <c r="AB18" s="76"/>
      <c r="AC18" s="76"/>
      <c r="AD18" s="76"/>
      <c r="AE18" s="76"/>
      <c r="AF18" s="76"/>
      <c r="AG18" s="76"/>
    </row>
    <row r="19" spans="2:33" s="23" customFormat="1" ht="15" customHeight="1">
      <c r="B19" s="50" t="s">
        <v>136</v>
      </c>
      <c r="C19" s="71" t="s">
        <v>137</v>
      </c>
      <c r="D19" s="66" t="s">
        <v>138</v>
      </c>
      <c r="E19" s="70" t="s">
        <v>35</v>
      </c>
      <c r="F19" s="51" t="s">
        <v>48</v>
      </c>
      <c r="G19" s="53" t="str">
        <f>G16</f>
        <v>Contratação emergencial de perito contábil e cálculo judicial cível</v>
      </c>
      <c r="H19" s="50" t="s">
        <v>50</v>
      </c>
      <c r="I19" s="54" t="s">
        <v>39</v>
      </c>
      <c r="J19" s="50" t="s">
        <v>51</v>
      </c>
      <c r="K19" s="68" t="s">
        <v>139</v>
      </c>
      <c r="L19" s="56" t="s">
        <v>41</v>
      </c>
      <c r="M19" s="74" t="s">
        <v>39</v>
      </c>
      <c r="N19" s="57" t="s">
        <v>39</v>
      </c>
      <c r="O19" s="58">
        <v>10750</v>
      </c>
      <c r="P19" s="58">
        <v>4000</v>
      </c>
      <c r="Q19" s="57">
        <f t="shared" si="1"/>
        <v>0.62790697674418605</v>
      </c>
      <c r="R19" s="57" t="s">
        <v>39</v>
      </c>
      <c r="S19" s="52">
        <v>43686</v>
      </c>
      <c r="T19" s="59" t="str">
        <f>T16</f>
        <v>CESAR AMARAL ASSESSORIA E PERÍCIA CONTÁBIL LTDA</v>
      </c>
      <c r="U19" s="60" t="str">
        <f>U16</f>
        <v>13.410.107/0001-50</v>
      </c>
      <c r="V19" s="50" t="s">
        <v>43</v>
      </c>
      <c r="W19" s="50" t="s">
        <v>140</v>
      </c>
      <c r="X19" s="61">
        <v>43689</v>
      </c>
      <c r="Y19" s="55">
        <v>43693</v>
      </c>
      <c r="Z19" s="72"/>
      <c r="AA19" s="72"/>
      <c r="AB19" s="73"/>
      <c r="AC19" s="73"/>
      <c r="AD19" s="73"/>
      <c r="AE19" s="73"/>
      <c r="AF19" s="73"/>
      <c r="AG19" s="73"/>
    </row>
    <row r="20" spans="2:33" s="23" customFormat="1" ht="15" customHeight="1">
      <c r="B20" s="50" t="s">
        <v>141</v>
      </c>
      <c r="C20" s="71" t="s">
        <v>142</v>
      </c>
      <c r="D20" s="66" t="s">
        <v>143</v>
      </c>
      <c r="E20" s="70" t="s">
        <v>35</v>
      </c>
      <c r="F20" s="51" t="s">
        <v>36</v>
      </c>
      <c r="G20" s="53" t="s">
        <v>144</v>
      </c>
      <c r="H20" s="50" t="s">
        <v>83</v>
      </c>
      <c r="I20" s="54" t="s">
        <v>39</v>
      </c>
      <c r="J20" s="50" t="s">
        <v>40</v>
      </c>
      <c r="K20" s="68">
        <v>43718</v>
      </c>
      <c r="L20" s="56" t="s">
        <v>41</v>
      </c>
      <c r="M20" s="74" t="s">
        <v>39</v>
      </c>
      <c r="N20" s="57" t="s">
        <v>39</v>
      </c>
      <c r="O20" s="58">
        <v>35173</v>
      </c>
      <c r="P20" s="58">
        <v>23688</v>
      </c>
      <c r="Q20" s="57">
        <f t="shared" si="1"/>
        <v>0.32652887157763055</v>
      </c>
      <c r="R20" s="57" t="s">
        <v>39</v>
      </c>
      <c r="S20" s="52">
        <v>43718</v>
      </c>
      <c r="T20" s="59" t="s">
        <v>145</v>
      </c>
      <c r="U20" s="60">
        <v>27873652000197</v>
      </c>
      <c r="V20" s="50" t="s">
        <v>43</v>
      </c>
      <c r="W20" s="50" t="s">
        <v>146</v>
      </c>
      <c r="X20" s="61">
        <v>43763</v>
      </c>
      <c r="Y20" s="55">
        <v>43767</v>
      </c>
      <c r="Z20" s="72"/>
      <c r="AA20" s="72"/>
      <c r="AB20" s="73"/>
      <c r="AC20" s="73"/>
      <c r="AD20" s="73"/>
      <c r="AE20" s="73"/>
      <c r="AF20" s="73"/>
      <c r="AG20" s="73"/>
    </row>
    <row r="21" spans="2:33" s="23" customFormat="1" ht="15" customHeight="1">
      <c r="B21" s="50" t="s">
        <v>147</v>
      </c>
      <c r="C21" s="71" t="s">
        <v>148</v>
      </c>
      <c r="D21" s="66" t="s">
        <v>149</v>
      </c>
      <c r="E21" s="70" t="s">
        <v>35</v>
      </c>
      <c r="F21" s="51" t="s">
        <v>36</v>
      </c>
      <c r="G21" s="53" t="s">
        <v>150</v>
      </c>
      <c r="H21" s="50" t="s">
        <v>93</v>
      </c>
      <c r="I21" s="54" t="s">
        <v>84</v>
      </c>
      <c r="J21" s="50" t="s">
        <v>40</v>
      </c>
      <c r="K21" s="68">
        <v>43724</v>
      </c>
      <c r="L21" s="56" t="s">
        <v>41</v>
      </c>
      <c r="M21" s="74" t="s">
        <v>39</v>
      </c>
      <c r="N21" s="57" t="s">
        <v>39</v>
      </c>
      <c r="O21" s="58">
        <v>3858.64</v>
      </c>
      <c r="P21" s="58">
        <v>3700</v>
      </c>
      <c r="Q21" s="57">
        <f t="shared" ref="Q21:Q26" si="2">IFERROR((O21-P21)/O21,)</f>
        <v>4.1112930980863695E-2</v>
      </c>
      <c r="R21" s="57" t="s">
        <v>39</v>
      </c>
      <c r="S21" s="52">
        <v>43724</v>
      </c>
      <c r="T21" s="59" t="s">
        <v>151</v>
      </c>
      <c r="U21" s="60">
        <v>33963084000118</v>
      </c>
      <c r="V21" s="50" t="s">
        <v>62</v>
      </c>
      <c r="W21" s="50" t="s">
        <v>152</v>
      </c>
      <c r="X21" s="61">
        <v>43724</v>
      </c>
      <c r="Y21" s="55">
        <v>43725</v>
      </c>
      <c r="Z21" s="72"/>
      <c r="AA21" s="72"/>
      <c r="AB21" s="73"/>
      <c r="AC21" s="73"/>
      <c r="AD21" s="73"/>
      <c r="AE21" s="73"/>
      <c r="AF21" s="73"/>
      <c r="AG21" s="73"/>
    </row>
    <row r="22" spans="2:33" s="23" customFormat="1" ht="15" customHeight="1">
      <c r="B22" s="50" t="s">
        <v>153</v>
      </c>
      <c r="C22" s="71" t="s">
        <v>78</v>
      </c>
      <c r="D22" s="66" t="s">
        <v>149</v>
      </c>
      <c r="E22" s="70" t="s">
        <v>35</v>
      </c>
      <c r="F22" s="51" t="s">
        <v>36</v>
      </c>
      <c r="G22" s="53" t="s">
        <v>154</v>
      </c>
      <c r="H22" s="50" t="s">
        <v>50</v>
      </c>
      <c r="I22" s="54" t="s">
        <v>155</v>
      </c>
      <c r="J22" s="50" t="s">
        <v>156</v>
      </c>
      <c r="K22" s="68">
        <v>43700</v>
      </c>
      <c r="L22" s="56" t="s">
        <v>41</v>
      </c>
      <c r="M22" s="74" t="s">
        <v>39</v>
      </c>
      <c r="N22" s="57" t="s">
        <v>39</v>
      </c>
      <c r="O22" s="58">
        <v>1001.6</v>
      </c>
      <c r="P22" s="58">
        <v>604.79999999999995</v>
      </c>
      <c r="Q22" s="57">
        <f t="shared" si="2"/>
        <v>0.39616613418530355</v>
      </c>
      <c r="R22" s="57" t="s">
        <v>39</v>
      </c>
      <c r="S22" s="52">
        <v>43700</v>
      </c>
      <c r="T22" s="59" t="s">
        <v>157</v>
      </c>
      <c r="U22" s="60">
        <v>9400465000104</v>
      </c>
      <c r="V22" s="50" t="s">
        <v>62</v>
      </c>
      <c r="W22" s="50" t="s">
        <v>158</v>
      </c>
      <c r="X22" s="61">
        <v>43703</v>
      </c>
      <c r="Y22" s="55">
        <v>43711</v>
      </c>
      <c r="Z22" s="72"/>
      <c r="AA22" s="72"/>
      <c r="AB22" s="73"/>
      <c r="AC22" s="73"/>
      <c r="AD22" s="73"/>
      <c r="AE22" s="73"/>
      <c r="AF22" s="73"/>
      <c r="AG22" s="73"/>
    </row>
    <row r="23" spans="2:33" s="23" customFormat="1" ht="15" customHeight="1">
      <c r="B23" s="50" t="s">
        <v>159</v>
      </c>
      <c r="C23" s="71" t="s">
        <v>160</v>
      </c>
      <c r="D23" s="66" t="s">
        <v>161</v>
      </c>
      <c r="E23" s="70" t="s">
        <v>35</v>
      </c>
      <c r="F23" s="51" t="s">
        <v>115</v>
      </c>
      <c r="G23" s="53" t="s">
        <v>162</v>
      </c>
      <c r="H23" s="50" t="s">
        <v>163</v>
      </c>
      <c r="I23" s="54" t="s">
        <v>155</v>
      </c>
      <c r="J23" s="50" t="s">
        <v>118</v>
      </c>
      <c r="K23" s="68">
        <v>43768</v>
      </c>
      <c r="L23" s="56" t="s">
        <v>41</v>
      </c>
      <c r="M23" s="74" t="s">
        <v>39</v>
      </c>
      <c r="N23" s="57" t="s">
        <v>39</v>
      </c>
      <c r="O23" s="58">
        <v>22230.02</v>
      </c>
      <c r="P23" s="58">
        <v>21476.06</v>
      </c>
      <c r="Q23" s="57">
        <f t="shared" si="2"/>
        <v>3.39162987707613E-2</v>
      </c>
      <c r="R23" s="57" t="s">
        <v>39</v>
      </c>
      <c r="S23" s="52">
        <v>43768</v>
      </c>
      <c r="T23" s="59" t="str">
        <f>T43</f>
        <v>CONSTRUTORA LBS LTDA-EPP</v>
      </c>
      <c r="U23" s="60">
        <v>31071176000168</v>
      </c>
      <c r="V23" s="50" t="s">
        <v>43</v>
      </c>
      <c r="W23" s="50" t="s">
        <v>164</v>
      </c>
      <c r="X23" s="61">
        <v>43777</v>
      </c>
      <c r="Y23" s="55">
        <v>43780</v>
      </c>
      <c r="Z23" s="72"/>
      <c r="AA23" s="72"/>
      <c r="AB23" s="73"/>
      <c r="AC23" s="73"/>
      <c r="AD23" s="73"/>
      <c r="AE23" s="73"/>
      <c r="AF23" s="73"/>
      <c r="AG23" s="73"/>
    </row>
    <row r="24" spans="2:33" s="23" customFormat="1" ht="15" customHeight="1">
      <c r="B24" s="50" t="s">
        <v>165</v>
      </c>
      <c r="C24" s="71" t="s">
        <v>166</v>
      </c>
      <c r="D24" s="66" t="s">
        <v>167</v>
      </c>
      <c r="E24" s="70" t="s">
        <v>35</v>
      </c>
      <c r="F24" s="51" t="s">
        <v>36</v>
      </c>
      <c r="G24" s="53" t="s">
        <v>168</v>
      </c>
      <c r="H24" s="50" t="s">
        <v>38</v>
      </c>
      <c r="I24" s="54" t="s">
        <v>84</v>
      </c>
      <c r="J24" s="50" t="s">
        <v>40</v>
      </c>
      <c r="K24" s="68">
        <v>43745</v>
      </c>
      <c r="L24" s="56" t="s">
        <v>41</v>
      </c>
      <c r="M24" s="74" t="s">
        <v>39</v>
      </c>
      <c r="N24" s="57" t="s">
        <v>39</v>
      </c>
      <c r="O24" s="58">
        <v>1221.26</v>
      </c>
      <c r="P24" s="58">
        <v>1220.8</v>
      </c>
      <c r="Q24" s="57">
        <f t="shared" si="2"/>
        <v>3.7666017064346362E-4</v>
      </c>
      <c r="R24" s="57" t="s">
        <v>39</v>
      </c>
      <c r="S24" s="52">
        <v>43745</v>
      </c>
      <c r="T24" s="59" t="s">
        <v>169</v>
      </c>
      <c r="U24" s="60">
        <v>22400151000170</v>
      </c>
      <c r="V24" s="50" t="s">
        <v>62</v>
      </c>
      <c r="W24" s="50" t="s">
        <v>170</v>
      </c>
      <c r="X24" s="61">
        <v>43745</v>
      </c>
      <c r="Y24" s="55">
        <v>43746</v>
      </c>
      <c r="Z24" s="72"/>
      <c r="AA24" s="72"/>
      <c r="AB24" s="73"/>
      <c r="AC24" s="73"/>
      <c r="AD24" s="73"/>
      <c r="AE24" s="73"/>
      <c r="AF24" s="73"/>
      <c r="AG24" s="73"/>
    </row>
    <row r="25" spans="2:33" s="23" customFormat="1" ht="15" customHeight="1">
      <c r="B25" s="50" t="s">
        <v>171</v>
      </c>
      <c r="C25" s="71" t="s">
        <v>172</v>
      </c>
      <c r="D25" s="66" t="s">
        <v>173</v>
      </c>
      <c r="E25" s="70" t="s">
        <v>35</v>
      </c>
      <c r="F25" s="51" t="s">
        <v>174</v>
      </c>
      <c r="G25" s="53" t="s">
        <v>175</v>
      </c>
      <c r="H25" s="50" t="s">
        <v>176</v>
      </c>
      <c r="I25" s="54" t="s">
        <v>155</v>
      </c>
      <c r="J25" s="50" t="s">
        <v>51</v>
      </c>
      <c r="K25" s="68">
        <v>43881</v>
      </c>
      <c r="L25" s="56" t="s">
        <v>41</v>
      </c>
      <c r="M25" s="74" t="s">
        <v>39</v>
      </c>
      <c r="N25" s="57" t="s">
        <v>39</v>
      </c>
      <c r="O25" s="58">
        <v>1785000</v>
      </c>
      <c r="P25" s="58">
        <v>1785000</v>
      </c>
      <c r="Q25" s="57">
        <f t="shared" si="2"/>
        <v>0</v>
      </c>
      <c r="R25" s="57" t="s">
        <v>39</v>
      </c>
      <c r="S25" s="52">
        <v>43881</v>
      </c>
      <c r="T25" s="59" t="s">
        <v>177</v>
      </c>
      <c r="U25" s="60">
        <v>92971845000142</v>
      </c>
      <c r="V25" s="50" t="s">
        <v>43</v>
      </c>
      <c r="W25" s="50" t="s">
        <v>178</v>
      </c>
      <c r="X25" s="61">
        <v>43899</v>
      </c>
      <c r="Y25" s="55">
        <v>43909</v>
      </c>
      <c r="Z25" s="72"/>
      <c r="AA25" s="72"/>
      <c r="AB25" s="73"/>
      <c r="AC25" s="73"/>
      <c r="AD25" s="73"/>
      <c r="AE25" s="73"/>
      <c r="AF25" s="73"/>
      <c r="AG25" s="73"/>
    </row>
    <row r="26" spans="2:33" s="23" customFormat="1" ht="15" customHeight="1">
      <c r="B26" s="50" t="s">
        <v>179</v>
      </c>
      <c r="C26" s="71" t="s">
        <v>180</v>
      </c>
      <c r="D26" s="66" t="s">
        <v>181</v>
      </c>
      <c r="E26" s="70" t="s">
        <v>35</v>
      </c>
      <c r="F26" s="51" t="s">
        <v>182</v>
      </c>
      <c r="G26" s="53" t="s">
        <v>183</v>
      </c>
      <c r="H26" s="50" t="s">
        <v>93</v>
      </c>
      <c r="I26" s="54" t="s">
        <v>155</v>
      </c>
      <c r="J26" s="50" t="s">
        <v>51</v>
      </c>
      <c r="K26" s="68" t="s">
        <v>184</v>
      </c>
      <c r="L26" s="56" t="s">
        <v>41</v>
      </c>
      <c r="M26" s="74" t="s">
        <v>39</v>
      </c>
      <c r="N26" s="57" t="s">
        <v>39</v>
      </c>
      <c r="O26" s="58">
        <v>214243.46</v>
      </c>
      <c r="P26" s="58">
        <v>214243.46</v>
      </c>
      <c r="Q26" s="57">
        <f t="shared" si="2"/>
        <v>0</v>
      </c>
      <c r="R26" s="57" t="s">
        <v>39</v>
      </c>
      <c r="S26" s="52">
        <v>43755</v>
      </c>
      <c r="T26" s="59" t="s">
        <v>185</v>
      </c>
      <c r="U26" s="60">
        <v>6878768000100</v>
      </c>
      <c r="V26" s="50" t="s">
        <v>43</v>
      </c>
      <c r="W26" s="50" t="s">
        <v>170</v>
      </c>
      <c r="X26" s="61">
        <v>43756</v>
      </c>
      <c r="Y26" s="55">
        <v>43760</v>
      </c>
      <c r="Z26" s="72"/>
      <c r="AA26" s="72"/>
      <c r="AB26" s="73"/>
      <c r="AC26" s="73"/>
      <c r="AD26" s="73"/>
      <c r="AE26" s="73"/>
      <c r="AF26" s="73"/>
      <c r="AG26" s="73"/>
    </row>
    <row r="27" spans="2:33" s="23" customFormat="1" ht="15" customHeight="1">
      <c r="B27" s="50" t="s">
        <v>186</v>
      </c>
      <c r="C27" s="71" t="s">
        <v>187</v>
      </c>
      <c r="D27" s="66" t="s">
        <v>188</v>
      </c>
      <c r="E27" s="70" t="s">
        <v>35</v>
      </c>
      <c r="F27" s="51" t="s">
        <v>115</v>
      </c>
      <c r="G27" s="53" t="s">
        <v>189</v>
      </c>
      <c r="H27" s="50" t="s">
        <v>190</v>
      </c>
      <c r="I27" s="54" t="s">
        <v>155</v>
      </c>
      <c r="J27" s="50" t="s">
        <v>118</v>
      </c>
      <c r="K27" s="68">
        <v>43774</v>
      </c>
      <c r="L27" s="56" t="s">
        <v>41</v>
      </c>
      <c r="M27" s="74" t="s">
        <v>39</v>
      </c>
      <c r="N27" s="57" t="s">
        <v>39</v>
      </c>
      <c r="O27" s="58">
        <v>70540.759999999995</v>
      </c>
      <c r="P27" s="58">
        <v>24860</v>
      </c>
      <c r="Q27" s="57">
        <f>IFERROR((O27-P27)/O27,)</f>
        <v>0.64757964048019889</v>
      </c>
      <c r="R27" s="57" t="s">
        <v>39</v>
      </c>
      <c r="S27" s="52">
        <v>43774</v>
      </c>
      <c r="T27" s="59" t="s">
        <v>191</v>
      </c>
      <c r="U27" s="60">
        <v>19916528000133</v>
      </c>
      <c r="V27" s="50" t="s">
        <v>43</v>
      </c>
      <c r="W27" s="51" t="s">
        <v>192</v>
      </c>
      <c r="X27" s="61">
        <v>43853</v>
      </c>
      <c r="Y27" s="55">
        <v>43857</v>
      </c>
      <c r="Z27" s="72"/>
      <c r="AA27" s="72"/>
      <c r="AB27" s="73"/>
      <c r="AC27" s="73"/>
      <c r="AD27" s="73"/>
      <c r="AE27" s="73"/>
      <c r="AF27" s="73"/>
      <c r="AG27" s="73"/>
    </row>
    <row r="28" spans="2:33" s="23" customFormat="1" ht="15" customHeight="1">
      <c r="B28" s="50" t="s">
        <v>193</v>
      </c>
      <c r="C28" s="71" t="s">
        <v>194</v>
      </c>
      <c r="D28" s="66" t="s">
        <v>188</v>
      </c>
      <c r="E28" s="70" t="s">
        <v>35</v>
      </c>
      <c r="F28" s="51" t="s">
        <v>115</v>
      </c>
      <c r="G28" s="53" t="s">
        <v>195</v>
      </c>
      <c r="H28" s="50" t="s">
        <v>190</v>
      </c>
      <c r="I28" s="54" t="s">
        <v>155</v>
      </c>
      <c r="J28" s="50" t="s">
        <v>118</v>
      </c>
      <c r="K28" s="68">
        <v>43774</v>
      </c>
      <c r="L28" s="56" t="s">
        <v>41</v>
      </c>
      <c r="M28" s="74" t="s">
        <v>39</v>
      </c>
      <c r="N28" s="57" t="s">
        <v>39</v>
      </c>
      <c r="O28" s="58">
        <v>130153.33</v>
      </c>
      <c r="P28" s="58">
        <v>32960</v>
      </c>
      <c r="Q28" s="57">
        <f>IFERROR((O28-P28)/O28,)</f>
        <v>0.74676022503611705</v>
      </c>
      <c r="R28" s="57" t="s">
        <v>39</v>
      </c>
      <c r="S28" s="52">
        <v>43774</v>
      </c>
      <c r="T28" s="59" t="s">
        <v>191</v>
      </c>
      <c r="U28" s="60">
        <f>U27</f>
        <v>19916528000133</v>
      </c>
      <c r="V28" s="50" t="s">
        <v>43</v>
      </c>
      <c r="W28" s="51" t="s">
        <v>196</v>
      </c>
      <c r="X28" s="61">
        <v>43853</v>
      </c>
      <c r="Y28" s="55">
        <v>43857</v>
      </c>
      <c r="Z28" s="72"/>
      <c r="AA28" s="72"/>
      <c r="AB28" s="73"/>
      <c r="AC28" s="73"/>
      <c r="AD28" s="73"/>
      <c r="AE28" s="73"/>
      <c r="AF28" s="73"/>
      <c r="AG28" s="73"/>
    </row>
    <row r="29" spans="2:33" s="23" customFormat="1" ht="15" customHeight="1">
      <c r="B29" s="50" t="s">
        <v>197</v>
      </c>
      <c r="C29" s="71" t="s">
        <v>198</v>
      </c>
      <c r="D29" s="66" t="s">
        <v>199</v>
      </c>
      <c r="E29" s="70" t="s">
        <v>35</v>
      </c>
      <c r="F29" s="51" t="s">
        <v>36</v>
      </c>
      <c r="G29" s="53" t="s">
        <v>200</v>
      </c>
      <c r="H29" s="50" t="s">
        <v>68</v>
      </c>
      <c r="I29" s="54" t="s">
        <v>155</v>
      </c>
      <c r="J29" s="50" t="s">
        <v>40</v>
      </c>
      <c r="K29" s="68">
        <v>43892</v>
      </c>
      <c r="L29" s="56" t="s">
        <v>41</v>
      </c>
      <c r="M29" s="74" t="s">
        <v>39</v>
      </c>
      <c r="N29" s="57" t="s">
        <v>39</v>
      </c>
      <c r="O29" s="58">
        <v>38040</v>
      </c>
      <c r="P29" s="58">
        <v>35800</v>
      </c>
      <c r="Q29" s="57">
        <f t="shared" ref="Q29:Q39" si="3">IFERROR((O29-P29)/O29,)</f>
        <v>5.8885383806519455E-2</v>
      </c>
      <c r="R29" s="57" t="s">
        <v>39</v>
      </c>
      <c r="S29" s="52">
        <v>43892</v>
      </c>
      <c r="T29" s="59" t="s">
        <v>201</v>
      </c>
      <c r="U29" s="60">
        <v>18324158000182</v>
      </c>
      <c r="V29" s="50" t="s">
        <v>43</v>
      </c>
      <c r="W29" s="50" t="s">
        <v>202</v>
      </c>
      <c r="X29" s="61">
        <v>43903</v>
      </c>
      <c r="Y29" s="55">
        <v>43907</v>
      </c>
      <c r="Z29" s="72"/>
      <c r="AA29" s="72"/>
      <c r="AB29" s="73"/>
      <c r="AC29" s="73"/>
      <c r="AD29" s="73"/>
      <c r="AE29" s="73"/>
      <c r="AF29" s="73"/>
      <c r="AG29" s="73"/>
    </row>
    <row r="30" spans="2:33" s="23" customFormat="1" ht="15" customHeight="1">
      <c r="B30" s="50" t="s">
        <v>203</v>
      </c>
      <c r="C30" s="71" t="s">
        <v>204</v>
      </c>
      <c r="D30" s="66" t="s">
        <v>205</v>
      </c>
      <c r="E30" s="70" t="s">
        <v>35</v>
      </c>
      <c r="F30" s="51" t="s">
        <v>115</v>
      </c>
      <c r="G30" s="53" t="s">
        <v>206</v>
      </c>
      <c r="H30" s="50" t="s">
        <v>207</v>
      </c>
      <c r="I30" s="54" t="s">
        <v>39</v>
      </c>
      <c r="J30" s="50" t="s">
        <v>118</v>
      </c>
      <c r="K30" s="68">
        <v>43781</v>
      </c>
      <c r="L30" s="56" t="s">
        <v>41</v>
      </c>
      <c r="M30" s="57" t="s">
        <v>39</v>
      </c>
      <c r="N30" s="57" t="s">
        <v>39</v>
      </c>
      <c r="O30" s="58">
        <v>162341.82</v>
      </c>
      <c r="P30" s="58">
        <v>96600</v>
      </c>
      <c r="Q30" s="57">
        <f t="shared" si="3"/>
        <v>0.40495923970792003</v>
      </c>
      <c r="R30" s="57" t="s">
        <v>39</v>
      </c>
      <c r="S30" s="52">
        <v>43781</v>
      </c>
      <c r="T30" s="59" t="s">
        <v>208</v>
      </c>
      <c r="U30" s="60">
        <v>28388616000109</v>
      </c>
      <c r="V30" s="50" t="s">
        <v>43</v>
      </c>
      <c r="W30" s="50" t="s">
        <v>209</v>
      </c>
      <c r="X30" s="61">
        <v>43791</v>
      </c>
      <c r="Y30" s="55">
        <v>43801</v>
      </c>
      <c r="Z30" s="72"/>
      <c r="AA30" s="72"/>
      <c r="AB30" s="73"/>
      <c r="AC30" s="73"/>
      <c r="AD30" s="73"/>
      <c r="AE30" s="73"/>
      <c r="AF30" s="73"/>
      <c r="AG30" s="73"/>
    </row>
    <row r="31" spans="2:33" s="23" customFormat="1" ht="15" customHeight="1">
      <c r="B31" s="50" t="s">
        <v>210</v>
      </c>
      <c r="C31" s="71" t="s">
        <v>211</v>
      </c>
      <c r="D31" s="66" t="s">
        <v>212</v>
      </c>
      <c r="E31" s="70" t="s">
        <v>35</v>
      </c>
      <c r="F31" s="51" t="s">
        <v>115</v>
      </c>
      <c r="G31" s="53" t="s">
        <v>213</v>
      </c>
      <c r="H31" s="50" t="s">
        <v>163</v>
      </c>
      <c r="I31" s="54" t="s">
        <v>39</v>
      </c>
      <c r="J31" s="50" t="s">
        <v>51</v>
      </c>
      <c r="K31" s="68" t="s">
        <v>123</v>
      </c>
      <c r="L31" s="56" t="s">
        <v>214</v>
      </c>
      <c r="M31" s="57"/>
      <c r="N31" s="57"/>
      <c r="O31" s="58">
        <v>46000</v>
      </c>
      <c r="P31" s="58"/>
      <c r="Q31" s="57">
        <f t="shared" ref="Q31:Q36" si="4">IFERROR((O31-P31)/O31,)</f>
        <v>1</v>
      </c>
      <c r="R31" s="57" t="s">
        <v>39</v>
      </c>
      <c r="S31" s="57"/>
      <c r="T31" s="59"/>
      <c r="U31" s="60"/>
      <c r="V31" s="50" t="s">
        <v>43</v>
      </c>
      <c r="W31" s="50"/>
      <c r="X31" s="61"/>
      <c r="Y31" s="55"/>
      <c r="Z31" s="72"/>
      <c r="AA31" s="72"/>
      <c r="AB31" s="73"/>
      <c r="AC31" s="73"/>
      <c r="AD31" s="73"/>
      <c r="AE31" s="73"/>
      <c r="AF31" s="73"/>
      <c r="AG31" s="73"/>
    </row>
    <row r="32" spans="2:33" s="23" customFormat="1" ht="15" customHeight="1">
      <c r="B32" s="50" t="s">
        <v>215</v>
      </c>
      <c r="C32" s="71" t="s">
        <v>216</v>
      </c>
      <c r="D32" s="66" t="s">
        <v>217</v>
      </c>
      <c r="E32" s="70" t="s">
        <v>35</v>
      </c>
      <c r="F32" s="51" t="s">
        <v>36</v>
      </c>
      <c r="G32" s="53" t="s">
        <v>218</v>
      </c>
      <c r="H32" s="50" t="s">
        <v>83</v>
      </c>
      <c r="I32" s="54" t="s">
        <v>84</v>
      </c>
      <c r="J32" s="50" t="s">
        <v>156</v>
      </c>
      <c r="K32" s="68">
        <v>43795</v>
      </c>
      <c r="L32" s="56" t="s">
        <v>41</v>
      </c>
      <c r="M32" s="57" t="s">
        <v>39</v>
      </c>
      <c r="N32" s="57" t="s">
        <v>39</v>
      </c>
      <c r="O32" s="58">
        <v>13669.14</v>
      </c>
      <c r="P32" s="58">
        <v>13636</v>
      </c>
      <c r="Q32" s="57">
        <f t="shared" si="4"/>
        <v>2.4244392844026338E-3</v>
      </c>
      <c r="R32" s="57" t="s">
        <v>39</v>
      </c>
      <c r="S32" s="52">
        <v>43795</v>
      </c>
      <c r="T32" s="59" t="s">
        <v>219</v>
      </c>
      <c r="U32" s="60" t="s">
        <v>220</v>
      </c>
      <c r="V32" s="50" t="s">
        <v>62</v>
      </c>
      <c r="W32" s="50" t="s">
        <v>221</v>
      </c>
      <c r="X32" s="61">
        <v>43795</v>
      </c>
      <c r="Y32" s="55">
        <v>43796</v>
      </c>
      <c r="Z32" s="72"/>
      <c r="AA32" s="72"/>
      <c r="AB32" s="73"/>
      <c r="AC32" s="73"/>
      <c r="AD32" s="73"/>
      <c r="AE32" s="73"/>
      <c r="AF32" s="73"/>
      <c r="AG32" s="73"/>
    </row>
    <row r="33" spans="2:33" s="23" customFormat="1" ht="15" customHeight="1">
      <c r="B33" s="50" t="s">
        <v>222</v>
      </c>
      <c r="C33" s="71" t="s">
        <v>107</v>
      </c>
      <c r="D33" s="66" t="s">
        <v>223</v>
      </c>
      <c r="E33" s="70" t="s">
        <v>35</v>
      </c>
      <c r="F33" s="51" t="s">
        <v>115</v>
      </c>
      <c r="G33" s="53" t="s">
        <v>224</v>
      </c>
      <c r="H33" s="50" t="s">
        <v>190</v>
      </c>
      <c r="I33" s="54" t="s">
        <v>155</v>
      </c>
      <c r="J33" s="50" t="s">
        <v>118</v>
      </c>
      <c r="K33" s="68">
        <v>43868</v>
      </c>
      <c r="L33" s="56" t="s">
        <v>41</v>
      </c>
      <c r="M33" s="57" t="s">
        <v>39</v>
      </c>
      <c r="N33" s="57" t="s">
        <v>39</v>
      </c>
      <c r="O33" s="58">
        <f>(60000+35000+90000)/3</f>
        <v>61666.666666666664</v>
      </c>
      <c r="P33" s="77">
        <v>35000</v>
      </c>
      <c r="Q33" s="57">
        <f t="shared" si="4"/>
        <v>0.4324324324324324</v>
      </c>
      <c r="R33" s="57" t="s">
        <v>39</v>
      </c>
      <c r="S33" s="52">
        <v>43868</v>
      </c>
      <c r="T33" s="59" t="s">
        <v>225</v>
      </c>
      <c r="U33" s="60" t="s">
        <v>226</v>
      </c>
      <c r="V33" s="50" t="s">
        <v>43</v>
      </c>
      <c r="W33" s="51" t="s">
        <v>227</v>
      </c>
      <c r="X33" s="61">
        <v>43880</v>
      </c>
      <c r="Y33" s="55">
        <v>43881</v>
      </c>
      <c r="Z33" s="72"/>
      <c r="AA33" s="72"/>
      <c r="AB33" s="73"/>
      <c r="AC33" s="73"/>
      <c r="AD33" s="73"/>
      <c r="AE33" s="73"/>
      <c r="AF33" s="73"/>
      <c r="AG33" s="73"/>
    </row>
    <row r="34" spans="2:33" s="23" customFormat="1" ht="15" customHeight="1">
      <c r="B34" s="50" t="s">
        <v>228</v>
      </c>
      <c r="C34" s="71" t="s">
        <v>125</v>
      </c>
      <c r="D34" s="66" t="s">
        <v>223</v>
      </c>
      <c r="E34" s="70" t="s">
        <v>35</v>
      </c>
      <c r="F34" s="51" t="s">
        <v>36</v>
      </c>
      <c r="G34" s="53" t="s">
        <v>229</v>
      </c>
      <c r="H34" s="50" t="s">
        <v>83</v>
      </c>
      <c r="I34" s="54" t="s">
        <v>84</v>
      </c>
      <c r="J34" s="50" t="s">
        <v>40</v>
      </c>
      <c r="K34" s="68"/>
      <c r="L34" s="56" t="s">
        <v>41</v>
      </c>
      <c r="M34" s="57" t="s">
        <v>39</v>
      </c>
      <c r="N34" s="57" t="s">
        <v>39</v>
      </c>
      <c r="O34" s="58">
        <v>31719.56</v>
      </c>
      <c r="P34" s="58">
        <v>21000</v>
      </c>
      <c r="Q34" s="57">
        <f t="shared" si="4"/>
        <v>0.33794794127030769</v>
      </c>
      <c r="R34" s="57" t="s">
        <v>39</v>
      </c>
      <c r="S34" s="57"/>
      <c r="T34" s="59" t="s">
        <v>230</v>
      </c>
      <c r="U34" s="60" t="s">
        <v>231</v>
      </c>
      <c r="V34" s="50" t="s">
        <v>62</v>
      </c>
      <c r="W34" s="50" t="s">
        <v>232</v>
      </c>
      <c r="X34" s="61">
        <v>43803</v>
      </c>
      <c r="Y34" s="55">
        <v>43809</v>
      </c>
      <c r="Z34" s="72"/>
      <c r="AA34" s="72"/>
      <c r="AB34" s="73"/>
      <c r="AC34" s="73"/>
      <c r="AD34" s="73"/>
      <c r="AE34" s="73"/>
      <c r="AF34" s="73"/>
      <c r="AG34" s="73"/>
    </row>
    <row r="35" spans="2:33" s="23" customFormat="1" ht="15" customHeight="1">
      <c r="B35" s="50" t="s">
        <v>233</v>
      </c>
      <c r="C35" s="71" t="s">
        <v>140</v>
      </c>
      <c r="D35" s="66" t="s">
        <v>234</v>
      </c>
      <c r="E35" s="70" t="s">
        <v>35</v>
      </c>
      <c r="F35" s="51" t="s">
        <v>36</v>
      </c>
      <c r="G35" s="53" t="s">
        <v>235</v>
      </c>
      <c r="H35" s="50" t="s">
        <v>236</v>
      </c>
      <c r="I35" s="54" t="s">
        <v>155</v>
      </c>
      <c r="J35" s="50" t="s">
        <v>156</v>
      </c>
      <c r="K35" s="68">
        <v>43804</v>
      </c>
      <c r="L35" s="56" t="s">
        <v>41</v>
      </c>
      <c r="M35" s="57" t="s">
        <v>39</v>
      </c>
      <c r="N35" s="57" t="s">
        <v>39</v>
      </c>
      <c r="O35" s="58">
        <v>5225</v>
      </c>
      <c r="P35" s="58">
        <v>4590</v>
      </c>
      <c r="Q35" s="57">
        <f t="shared" si="4"/>
        <v>0.12153110047846891</v>
      </c>
      <c r="R35" s="57" t="s">
        <v>39</v>
      </c>
      <c r="S35" s="52">
        <v>43804</v>
      </c>
      <c r="T35" s="59" t="s">
        <v>237</v>
      </c>
      <c r="U35" s="60">
        <v>13921061000133</v>
      </c>
      <c r="V35" s="50" t="s">
        <v>62</v>
      </c>
      <c r="W35" s="50" t="s">
        <v>238</v>
      </c>
      <c r="X35" s="61">
        <v>43810</v>
      </c>
      <c r="Y35" s="55">
        <v>43815</v>
      </c>
      <c r="Z35" s="72"/>
      <c r="AA35" s="72"/>
      <c r="AB35" s="73"/>
      <c r="AC35" s="73"/>
      <c r="AD35" s="73"/>
      <c r="AE35" s="73"/>
      <c r="AF35" s="73"/>
      <c r="AG35" s="73"/>
    </row>
    <row r="36" spans="2:33" s="23" customFormat="1" ht="15" customHeight="1">
      <c r="B36" s="50" t="s">
        <v>239</v>
      </c>
      <c r="C36" s="71" t="s">
        <v>120</v>
      </c>
      <c r="D36" s="66" t="s">
        <v>240</v>
      </c>
      <c r="E36" s="70" t="s">
        <v>35</v>
      </c>
      <c r="F36" s="51" t="s">
        <v>36</v>
      </c>
      <c r="G36" s="53" t="s">
        <v>241</v>
      </c>
      <c r="H36" s="50" t="s">
        <v>242</v>
      </c>
      <c r="I36" s="54" t="s">
        <v>39</v>
      </c>
      <c r="J36" s="50" t="s">
        <v>156</v>
      </c>
      <c r="K36" s="68">
        <v>43864</v>
      </c>
      <c r="L36" s="56" t="s">
        <v>41</v>
      </c>
      <c r="M36" s="57" t="s">
        <v>39</v>
      </c>
      <c r="N36" s="57" t="s">
        <v>39</v>
      </c>
      <c r="O36" s="58">
        <v>4097.1899999999996</v>
      </c>
      <c r="P36" s="58">
        <v>2184</v>
      </c>
      <c r="Q36" s="57">
        <f t="shared" si="4"/>
        <v>0.4669517400950407</v>
      </c>
      <c r="R36" s="57" t="s">
        <v>39</v>
      </c>
      <c r="S36" s="52">
        <v>43864</v>
      </c>
      <c r="T36" s="59" t="s">
        <v>243</v>
      </c>
      <c r="U36" s="60" t="s">
        <v>244</v>
      </c>
      <c r="V36" s="50" t="s">
        <v>43</v>
      </c>
      <c r="W36" s="51" t="s">
        <v>245</v>
      </c>
      <c r="X36" s="61">
        <v>43866</v>
      </c>
      <c r="Y36" s="55">
        <v>43880</v>
      </c>
      <c r="Z36" s="72"/>
      <c r="AA36" s="72"/>
      <c r="AB36" s="73"/>
      <c r="AC36" s="73"/>
      <c r="AD36" s="73"/>
      <c r="AE36" s="73"/>
      <c r="AF36" s="73"/>
      <c r="AG36" s="73"/>
    </row>
    <row r="37" spans="2:33">
      <c r="B37" s="50" t="s">
        <v>246</v>
      </c>
      <c r="C37" s="51" t="s">
        <v>34</v>
      </c>
      <c r="D37" s="66" t="s">
        <v>247</v>
      </c>
      <c r="E37" s="50" t="s">
        <v>248</v>
      </c>
      <c r="F37" s="50" t="s">
        <v>249</v>
      </c>
      <c r="G37" s="53" t="s">
        <v>250</v>
      </c>
      <c r="H37" s="50" t="s">
        <v>59</v>
      </c>
      <c r="I37" s="54" t="s">
        <v>39</v>
      </c>
      <c r="J37" s="50" t="s">
        <v>51</v>
      </c>
      <c r="K37" s="68" t="s">
        <v>52</v>
      </c>
      <c r="L37" s="56" t="s">
        <v>41</v>
      </c>
      <c r="M37" s="57" t="s">
        <v>39</v>
      </c>
      <c r="N37" s="57" t="s">
        <v>39</v>
      </c>
      <c r="O37" s="58">
        <v>82719.5</v>
      </c>
      <c r="P37" s="58">
        <v>82719.5</v>
      </c>
      <c r="Q37" s="57">
        <f t="shared" si="3"/>
        <v>0</v>
      </c>
      <c r="R37" s="57" t="s">
        <v>39</v>
      </c>
      <c r="S37" s="52">
        <v>43517</v>
      </c>
      <c r="T37" s="59" t="s">
        <v>251</v>
      </c>
      <c r="U37" s="60">
        <v>8139874000136</v>
      </c>
      <c r="V37" s="50" t="s">
        <v>43</v>
      </c>
      <c r="W37" s="51" t="s">
        <v>127</v>
      </c>
      <c r="X37" s="61">
        <v>43542</v>
      </c>
      <c r="Y37" s="55">
        <v>43556</v>
      </c>
      <c r="Z37" s="62"/>
      <c r="AA37" s="62"/>
      <c r="AB37" s="63"/>
      <c r="AC37" s="63"/>
      <c r="AD37" s="63"/>
      <c r="AE37" s="64"/>
      <c r="AF37" s="65"/>
      <c r="AG37" s="65"/>
    </row>
    <row r="38" spans="2:33">
      <c r="B38" s="50" t="s">
        <v>252</v>
      </c>
      <c r="C38" s="51" t="s">
        <v>46</v>
      </c>
      <c r="D38" s="66" t="s">
        <v>253</v>
      </c>
      <c r="E38" s="50" t="s">
        <v>248</v>
      </c>
      <c r="F38" s="50" t="s">
        <v>249</v>
      </c>
      <c r="G38" s="53" t="s">
        <v>254</v>
      </c>
      <c r="H38" s="50" t="s">
        <v>255</v>
      </c>
      <c r="I38" s="54" t="s">
        <v>39</v>
      </c>
      <c r="J38" s="50" t="s">
        <v>156</v>
      </c>
      <c r="K38" s="68">
        <v>43537</v>
      </c>
      <c r="L38" s="56" t="s">
        <v>41</v>
      </c>
      <c r="M38" s="57" t="s">
        <v>39</v>
      </c>
      <c r="N38" s="57" t="s">
        <v>39</v>
      </c>
      <c r="O38" s="58">
        <v>4450</v>
      </c>
      <c r="P38" s="58">
        <v>4450</v>
      </c>
      <c r="Q38" s="57">
        <f t="shared" si="3"/>
        <v>0</v>
      </c>
      <c r="R38" s="57" t="s">
        <v>39</v>
      </c>
      <c r="S38" s="52">
        <v>43537</v>
      </c>
      <c r="T38" s="59" t="s">
        <v>256</v>
      </c>
      <c r="U38" s="60" t="s">
        <v>257</v>
      </c>
      <c r="V38" s="50" t="s">
        <v>62</v>
      </c>
      <c r="W38" s="51" t="s">
        <v>54</v>
      </c>
      <c r="X38" s="61">
        <v>43538</v>
      </c>
      <c r="Y38" s="55">
        <v>43539</v>
      </c>
      <c r="Z38" s="62"/>
      <c r="AA38" s="62"/>
      <c r="AB38" s="63"/>
      <c r="AC38" s="63"/>
      <c r="AD38" s="63"/>
      <c r="AE38" s="64"/>
      <c r="AF38" s="65"/>
      <c r="AG38" s="65"/>
    </row>
    <row r="39" spans="2:33">
      <c r="B39" s="50" t="s">
        <v>258</v>
      </c>
      <c r="C39" s="51" t="s">
        <v>56</v>
      </c>
      <c r="D39" s="66" t="s">
        <v>259</v>
      </c>
      <c r="E39" s="50" t="s">
        <v>248</v>
      </c>
      <c r="F39" s="50" t="s">
        <v>249</v>
      </c>
      <c r="G39" s="53" t="s">
        <v>260</v>
      </c>
      <c r="H39" s="50" t="s">
        <v>104</v>
      </c>
      <c r="I39" s="54" t="s">
        <v>39</v>
      </c>
      <c r="J39" s="50" t="s">
        <v>40</v>
      </c>
      <c r="K39" s="68">
        <v>43612</v>
      </c>
      <c r="L39" s="56" t="s">
        <v>41</v>
      </c>
      <c r="M39" s="57" t="s">
        <v>39</v>
      </c>
      <c r="N39" s="57" t="s">
        <v>39</v>
      </c>
      <c r="O39" s="58">
        <v>17000</v>
      </c>
      <c r="P39" s="58">
        <v>17000</v>
      </c>
      <c r="Q39" s="57">
        <f t="shared" si="3"/>
        <v>0</v>
      </c>
      <c r="R39" s="57" t="s">
        <v>39</v>
      </c>
      <c r="S39" s="52">
        <v>43612</v>
      </c>
      <c r="T39" s="59" t="s">
        <v>261</v>
      </c>
      <c r="U39" s="60">
        <v>6132270000132</v>
      </c>
      <c r="V39" s="50" t="s">
        <v>43</v>
      </c>
      <c r="W39" s="50" t="s">
        <v>180</v>
      </c>
      <c r="X39" s="61">
        <v>43641</v>
      </c>
      <c r="Y39" s="55">
        <v>43642</v>
      </c>
      <c r="Z39" s="62"/>
      <c r="AA39" s="62"/>
      <c r="AB39" s="63"/>
      <c r="AC39" s="63"/>
      <c r="AD39" s="63"/>
      <c r="AE39" s="64"/>
      <c r="AF39" s="65"/>
      <c r="AG39" s="65"/>
    </row>
    <row r="40" spans="2:33">
      <c r="B40" s="50" t="s">
        <v>262</v>
      </c>
      <c r="C40" s="51" t="s">
        <v>65</v>
      </c>
      <c r="D40" s="66" t="s">
        <v>263</v>
      </c>
      <c r="E40" s="50" t="s">
        <v>248</v>
      </c>
      <c r="F40" s="50" t="s">
        <v>249</v>
      </c>
      <c r="G40" s="53" t="s">
        <v>264</v>
      </c>
      <c r="H40" s="50" t="s">
        <v>265</v>
      </c>
      <c r="I40" s="54" t="s">
        <v>39</v>
      </c>
      <c r="J40" s="50" t="s">
        <v>51</v>
      </c>
      <c r="K40" s="68" t="s">
        <v>266</v>
      </c>
      <c r="L40" s="56" t="s">
        <v>41</v>
      </c>
      <c r="M40" s="78" t="s">
        <v>39</v>
      </c>
      <c r="N40" s="57" t="s">
        <v>39</v>
      </c>
      <c r="O40" s="58">
        <v>1601520</v>
      </c>
      <c r="P40" s="58">
        <v>1601520</v>
      </c>
      <c r="Q40" s="57">
        <f t="shared" si="0"/>
        <v>0</v>
      </c>
      <c r="R40" s="57" t="s">
        <v>39</v>
      </c>
      <c r="S40" s="52">
        <v>43609</v>
      </c>
      <c r="T40" s="59" t="s">
        <v>267</v>
      </c>
      <c r="U40" s="60">
        <v>5056597000100</v>
      </c>
      <c r="V40" s="50" t="s">
        <v>43</v>
      </c>
      <c r="W40" s="50" t="s">
        <v>194</v>
      </c>
      <c r="X40" s="61">
        <v>43663</v>
      </c>
      <c r="Y40" s="55">
        <v>43665</v>
      </c>
      <c r="Z40" s="62"/>
      <c r="AA40" s="62"/>
      <c r="AB40" s="63"/>
      <c r="AC40" s="63"/>
      <c r="AD40" s="63"/>
      <c r="AE40" s="64"/>
      <c r="AF40" s="65"/>
      <c r="AG40" s="65"/>
    </row>
    <row r="41" spans="2:33">
      <c r="B41" s="50" t="s">
        <v>268</v>
      </c>
      <c r="C41" s="51" t="s">
        <v>73</v>
      </c>
      <c r="D41" s="66" t="s">
        <v>269</v>
      </c>
      <c r="E41" s="50" t="s">
        <v>248</v>
      </c>
      <c r="F41" s="50" t="s">
        <v>249</v>
      </c>
      <c r="G41" s="53" t="s">
        <v>270</v>
      </c>
      <c r="H41" s="50" t="s">
        <v>242</v>
      </c>
      <c r="I41" s="54" t="s">
        <v>39</v>
      </c>
      <c r="J41" s="50" t="s">
        <v>51</v>
      </c>
      <c r="K41" s="68" t="s">
        <v>271</v>
      </c>
      <c r="L41" s="56" t="s">
        <v>41</v>
      </c>
      <c r="M41" s="78" t="s">
        <v>39</v>
      </c>
      <c r="N41" s="57" t="s">
        <v>39</v>
      </c>
      <c r="O41" s="58">
        <v>350000</v>
      </c>
      <c r="P41" s="58">
        <v>350000</v>
      </c>
      <c r="Q41" s="57">
        <f t="shared" ref="Q41:Q46" si="5">IFERROR((O41-P41)/O41,)</f>
        <v>0</v>
      </c>
      <c r="R41" s="57" t="s">
        <v>39</v>
      </c>
      <c r="S41" s="52">
        <v>43797</v>
      </c>
      <c r="T41" s="59" t="s">
        <v>272</v>
      </c>
      <c r="U41" s="60">
        <v>9168704000142</v>
      </c>
      <c r="V41" s="50" t="s">
        <v>43</v>
      </c>
      <c r="W41" s="51" t="s">
        <v>273</v>
      </c>
      <c r="X41" s="61">
        <v>43851</v>
      </c>
      <c r="Y41" s="55">
        <v>43853</v>
      </c>
      <c r="Z41" s="62"/>
      <c r="AA41" s="62"/>
      <c r="AB41" s="63"/>
      <c r="AC41" s="63"/>
      <c r="AD41" s="63"/>
      <c r="AE41" s="64"/>
      <c r="AF41" s="65"/>
      <c r="AG41" s="65"/>
    </row>
    <row r="42" spans="2:33">
      <c r="B42" s="50" t="s">
        <v>274</v>
      </c>
      <c r="C42" s="51" t="s">
        <v>63</v>
      </c>
      <c r="D42" s="66" t="s">
        <v>173</v>
      </c>
      <c r="E42" s="50" t="s">
        <v>248</v>
      </c>
      <c r="F42" s="50" t="s">
        <v>249</v>
      </c>
      <c r="G42" s="53" t="s">
        <v>275</v>
      </c>
      <c r="H42" s="50" t="s">
        <v>50</v>
      </c>
      <c r="I42" s="54" t="s">
        <v>39</v>
      </c>
      <c r="J42" s="50" t="s">
        <v>51</v>
      </c>
      <c r="K42" s="68" t="s">
        <v>276</v>
      </c>
      <c r="L42" s="56" t="s">
        <v>41</v>
      </c>
      <c r="M42" s="78" t="s">
        <v>39</v>
      </c>
      <c r="N42" s="57" t="s">
        <v>39</v>
      </c>
      <c r="O42" s="58">
        <v>1253000</v>
      </c>
      <c r="P42" s="58">
        <v>1253000</v>
      </c>
      <c r="Q42" s="57">
        <f t="shared" si="5"/>
        <v>0</v>
      </c>
      <c r="R42" s="57" t="s">
        <v>39</v>
      </c>
      <c r="S42" s="52">
        <v>43741</v>
      </c>
      <c r="T42" s="59" t="str">
        <f>T19</f>
        <v>CESAR AMARAL ASSESSORIA E PERÍCIA CONTÁBIL LTDA</v>
      </c>
      <c r="U42" s="60" t="str">
        <f>U19</f>
        <v>13.410.107/0001-50</v>
      </c>
      <c r="V42" s="50" t="s">
        <v>43</v>
      </c>
      <c r="W42" s="50" t="s">
        <v>152</v>
      </c>
      <c r="X42" s="61">
        <v>43749</v>
      </c>
      <c r="Y42" s="55">
        <v>43760</v>
      </c>
      <c r="Z42" s="62"/>
      <c r="AA42" s="62"/>
      <c r="AB42" s="63"/>
      <c r="AC42" s="63"/>
      <c r="AD42" s="63"/>
      <c r="AE42" s="64"/>
      <c r="AF42" s="65"/>
      <c r="AG42" s="65"/>
    </row>
    <row r="43" spans="2:33" ht="15" customHeight="1">
      <c r="B43" s="50" t="s">
        <v>277</v>
      </c>
      <c r="C43" s="51" t="s">
        <v>34</v>
      </c>
      <c r="D43" s="66" t="s">
        <v>278</v>
      </c>
      <c r="E43" s="50" t="s">
        <v>279</v>
      </c>
      <c r="F43" s="50" t="s">
        <v>280</v>
      </c>
      <c r="G43" s="53" t="s">
        <v>281</v>
      </c>
      <c r="H43" s="50" t="s">
        <v>163</v>
      </c>
      <c r="I43" s="54" t="s">
        <v>39</v>
      </c>
      <c r="J43" s="50" t="s">
        <v>51</v>
      </c>
      <c r="K43" s="55" t="s">
        <v>282</v>
      </c>
      <c r="L43" s="56" t="s">
        <v>41</v>
      </c>
      <c r="M43" s="79">
        <v>43608</v>
      </c>
      <c r="N43" s="80" t="s">
        <v>155</v>
      </c>
      <c r="O43" s="58">
        <v>128618.28</v>
      </c>
      <c r="P43" s="58">
        <v>115761.09</v>
      </c>
      <c r="Q43" s="57">
        <f t="shared" si="5"/>
        <v>9.9963939807001009E-2</v>
      </c>
      <c r="R43" s="57" t="s">
        <v>155</v>
      </c>
      <c r="S43" s="52">
        <v>43669</v>
      </c>
      <c r="T43" s="59" t="s">
        <v>283</v>
      </c>
      <c r="U43" s="60">
        <v>31071176000168</v>
      </c>
      <c r="V43" s="50" t="s">
        <v>43</v>
      </c>
      <c r="W43" s="51" t="s">
        <v>204</v>
      </c>
      <c r="X43" s="61">
        <v>43678</v>
      </c>
      <c r="Y43" s="55">
        <v>43679</v>
      </c>
      <c r="Z43" s="62"/>
      <c r="AA43" s="62"/>
      <c r="AB43" s="63"/>
      <c r="AC43" s="63"/>
      <c r="AD43" s="63"/>
      <c r="AE43" s="64"/>
      <c r="AF43" s="65"/>
      <c r="AG43" s="65"/>
    </row>
    <row r="44" spans="2:33" ht="15" customHeight="1">
      <c r="B44" s="50" t="s">
        <v>284</v>
      </c>
      <c r="C44" s="51" t="s">
        <v>46</v>
      </c>
      <c r="D44" s="66" t="s">
        <v>285</v>
      </c>
      <c r="E44" s="50" t="s">
        <v>279</v>
      </c>
      <c r="F44" s="50" t="s">
        <v>280</v>
      </c>
      <c r="G44" s="53" t="s">
        <v>286</v>
      </c>
      <c r="H44" s="50" t="s">
        <v>287</v>
      </c>
      <c r="I44" s="54" t="s">
        <v>39</v>
      </c>
      <c r="J44" s="50" t="s">
        <v>51</v>
      </c>
      <c r="K44" s="55" t="s">
        <v>288</v>
      </c>
      <c r="L44" s="56" t="s">
        <v>289</v>
      </c>
      <c r="M44" s="80"/>
      <c r="N44" s="80"/>
      <c r="O44" s="58">
        <v>371280</v>
      </c>
      <c r="P44" s="77"/>
      <c r="Q44" s="57">
        <f t="shared" si="5"/>
        <v>1</v>
      </c>
      <c r="R44" s="57"/>
      <c r="S44" s="57"/>
      <c r="T44" s="59"/>
      <c r="U44" s="60"/>
      <c r="V44" s="50" t="s">
        <v>43</v>
      </c>
      <c r="W44" s="50"/>
      <c r="X44" s="61"/>
      <c r="Y44" s="55"/>
      <c r="Z44" s="62"/>
      <c r="AA44" s="62"/>
      <c r="AB44" s="63"/>
      <c r="AC44" s="63"/>
      <c r="AD44" s="63"/>
      <c r="AE44" s="64"/>
      <c r="AF44" s="65"/>
      <c r="AG44" s="65"/>
    </row>
    <row r="45" spans="2:33" ht="15" customHeight="1">
      <c r="B45" s="50" t="s">
        <v>290</v>
      </c>
      <c r="C45" s="51" t="s">
        <v>56</v>
      </c>
      <c r="D45" s="66" t="s">
        <v>291</v>
      </c>
      <c r="E45" s="50" t="s">
        <v>279</v>
      </c>
      <c r="F45" s="50" t="s">
        <v>280</v>
      </c>
      <c r="G45" s="53" t="s">
        <v>292</v>
      </c>
      <c r="H45" s="50" t="s">
        <v>163</v>
      </c>
      <c r="I45" s="54" t="s">
        <v>39</v>
      </c>
      <c r="J45" s="50" t="s">
        <v>51</v>
      </c>
      <c r="K45" s="68" t="s">
        <v>293</v>
      </c>
      <c r="L45" s="56" t="s">
        <v>41</v>
      </c>
      <c r="M45" s="81">
        <v>43671</v>
      </c>
      <c r="N45" s="80" t="s">
        <v>155</v>
      </c>
      <c r="O45" s="58">
        <v>454188.14</v>
      </c>
      <c r="P45" s="58">
        <v>340000</v>
      </c>
      <c r="Q45" s="57">
        <f t="shared" si="5"/>
        <v>0.25141154060077398</v>
      </c>
      <c r="R45" s="57" t="s">
        <v>155</v>
      </c>
      <c r="S45" s="52">
        <v>43732</v>
      </c>
      <c r="T45" s="59" t="s">
        <v>294</v>
      </c>
      <c r="U45" s="60">
        <v>3589880000171</v>
      </c>
      <c r="V45" s="50" t="s">
        <v>43</v>
      </c>
      <c r="W45" s="50" t="s">
        <v>158</v>
      </c>
      <c r="X45" s="61">
        <v>43749</v>
      </c>
      <c r="Y45" s="55">
        <v>43752</v>
      </c>
      <c r="Z45" s="62"/>
      <c r="AA45" s="62"/>
      <c r="AB45" s="63"/>
      <c r="AC45" s="63"/>
      <c r="AD45" s="63"/>
      <c r="AE45" s="64"/>
      <c r="AF45" s="65"/>
      <c r="AG45" s="65"/>
    </row>
    <row r="46" spans="2:33" ht="15" customHeight="1">
      <c r="B46" s="50" t="s">
        <v>295</v>
      </c>
      <c r="C46" s="51" t="s">
        <v>65</v>
      </c>
      <c r="D46" s="66" t="s">
        <v>296</v>
      </c>
      <c r="E46" s="50" t="s">
        <v>279</v>
      </c>
      <c r="F46" s="50" t="s">
        <v>280</v>
      </c>
      <c r="G46" s="53" t="s">
        <v>297</v>
      </c>
      <c r="H46" s="50" t="s">
        <v>59</v>
      </c>
      <c r="I46" s="54" t="s">
        <v>39</v>
      </c>
      <c r="J46" s="50" t="s">
        <v>51</v>
      </c>
      <c r="K46" s="68" t="s">
        <v>298</v>
      </c>
      <c r="L46" s="56" t="s">
        <v>41</v>
      </c>
      <c r="M46" s="81">
        <v>44124</v>
      </c>
      <c r="N46" s="80" t="s">
        <v>155</v>
      </c>
      <c r="O46" s="58">
        <v>12600000</v>
      </c>
      <c r="P46" s="58">
        <v>17352000</v>
      </c>
      <c r="Q46" s="57">
        <f t="shared" si="5"/>
        <v>-0.37714285714285717</v>
      </c>
      <c r="R46" s="57" t="s">
        <v>155</v>
      </c>
      <c r="S46" s="52">
        <v>44231</v>
      </c>
      <c r="T46" s="59" t="s">
        <v>299</v>
      </c>
      <c r="U46" s="60">
        <v>14443511000192</v>
      </c>
      <c r="V46" s="50" t="s">
        <v>43</v>
      </c>
      <c r="W46" s="51" t="s">
        <v>300</v>
      </c>
      <c r="X46" s="61">
        <v>44298</v>
      </c>
      <c r="Y46" s="55">
        <v>44299</v>
      </c>
      <c r="Z46" s="62"/>
      <c r="AA46" s="62"/>
      <c r="AB46" s="63"/>
      <c r="AC46" s="63"/>
      <c r="AD46" s="63"/>
      <c r="AE46" s="64"/>
      <c r="AF46" s="65"/>
      <c r="AG46" s="65"/>
    </row>
    <row r="47" spans="2:33" ht="15" customHeight="1">
      <c r="B47" s="50" t="s">
        <v>301</v>
      </c>
      <c r="C47" s="51" t="s">
        <v>73</v>
      </c>
      <c r="D47" s="66" t="s">
        <v>302</v>
      </c>
      <c r="E47" s="50" t="s">
        <v>279</v>
      </c>
      <c r="F47" s="50" t="s">
        <v>280</v>
      </c>
      <c r="G47" s="53" t="s">
        <v>303</v>
      </c>
      <c r="H47" s="50" t="s">
        <v>163</v>
      </c>
      <c r="I47" s="54" t="s">
        <v>39</v>
      </c>
      <c r="J47" s="50" t="s">
        <v>51</v>
      </c>
      <c r="K47" s="68" t="s">
        <v>298</v>
      </c>
      <c r="L47" s="56" t="s">
        <v>214</v>
      </c>
      <c r="M47" s="81"/>
      <c r="N47" s="80"/>
      <c r="O47" s="58">
        <v>669325.9</v>
      </c>
      <c r="P47" s="77"/>
      <c r="Q47" s="57">
        <f>IFERROR((O47-P47)/O47,)</f>
        <v>1</v>
      </c>
      <c r="R47" s="57"/>
      <c r="S47" s="57"/>
      <c r="T47" s="59"/>
      <c r="U47" s="60"/>
      <c r="V47" s="50" t="s">
        <v>43</v>
      </c>
      <c r="W47" s="50"/>
      <c r="X47" s="61"/>
      <c r="Y47" s="55"/>
      <c r="Z47" s="62"/>
      <c r="AA47" s="62"/>
      <c r="AB47" s="63"/>
      <c r="AC47" s="63"/>
      <c r="AD47" s="63"/>
      <c r="AE47" s="64"/>
      <c r="AF47" s="65"/>
      <c r="AG47" s="65"/>
    </row>
    <row r="48" spans="2:33" ht="15" customHeight="1">
      <c r="B48" s="50" t="s">
        <v>304</v>
      </c>
      <c r="C48" s="51" t="s">
        <v>63</v>
      </c>
      <c r="D48" s="66" t="s">
        <v>305</v>
      </c>
      <c r="E48" s="50" t="s">
        <v>279</v>
      </c>
      <c r="F48" s="50" t="s">
        <v>280</v>
      </c>
      <c r="G48" s="53" t="s">
        <v>306</v>
      </c>
      <c r="H48" s="50" t="s">
        <v>163</v>
      </c>
      <c r="I48" s="54" t="s">
        <v>39</v>
      </c>
      <c r="J48" s="50" t="s">
        <v>51</v>
      </c>
      <c r="K48" s="68" t="s">
        <v>298</v>
      </c>
      <c r="L48" s="56" t="s">
        <v>307</v>
      </c>
      <c r="M48" s="81">
        <v>44161</v>
      </c>
      <c r="N48" s="80" t="s">
        <v>155</v>
      </c>
      <c r="O48" s="58">
        <v>430101.24</v>
      </c>
      <c r="P48" s="77"/>
      <c r="Q48" s="57">
        <f>IFERROR((O48-P48)/O48,)</f>
        <v>1</v>
      </c>
      <c r="R48" s="57"/>
      <c r="S48" s="57"/>
      <c r="T48" s="59"/>
      <c r="U48" s="60"/>
      <c r="V48" s="50" t="s">
        <v>43</v>
      </c>
      <c r="W48" s="50"/>
      <c r="X48" s="61"/>
      <c r="Y48" s="55"/>
      <c r="Z48" s="62"/>
      <c r="AA48" s="62"/>
      <c r="AB48" s="63"/>
      <c r="AC48" s="63"/>
      <c r="AD48" s="63"/>
      <c r="AE48" s="64"/>
      <c r="AF48" s="65"/>
      <c r="AG48" s="65"/>
    </row>
    <row r="49" spans="2:33">
      <c r="B49" s="50" t="s">
        <v>308</v>
      </c>
      <c r="C49" s="51" t="s">
        <v>34</v>
      </c>
      <c r="D49" s="52">
        <v>43483</v>
      </c>
      <c r="E49" s="50" t="s">
        <v>309</v>
      </c>
      <c r="F49" s="51" t="s">
        <v>310</v>
      </c>
      <c r="G49" s="53" t="s">
        <v>311</v>
      </c>
      <c r="H49" s="50" t="s">
        <v>312</v>
      </c>
      <c r="I49" s="54" t="s">
        <v>39</v>
      </c>
      <c r="J49" s="50" t="s">
        <v>51</v>
      </c>
      <c r="K49" s="68" t="s">
        <v>282</v>
      </c>
      <c r="L49" s="56" t="s">
        <v>41</v>
      </c>
      <c r="M49" s="82">
        <v>43642</v>
      </c>
      <c r="N49" s="57" t="s">
        <v>84</v>
      </c>
      <c r="O49" s="58">
        <v>889500</v>
      </c>
      <c r="P49" s="58">
        <v>302000</v>
      </c>
      <c r="Q49" s="57">
        <f t="shared" si="0"/>
        <v>0.66048341765036533</v>
      </c>
      <c r="R49" s="57" t="s">
        <v>84</v>
      </c>
      <c r="S49" s="52">
        <v>43675</v>
      </c>
      <c r="T49" s="59" t="s">
        <v>313</v>
      </c>
      <c r="U49" s="60">
        <v>16935205000107</v>
      </c>
      <c r="V49" s="50" t="s">
        <v>43</v>
      </c>
      <c r="W49" s="51" t="s">
        <v>314</v>
      </c>
      <c r="X49" s="61">
        <v>43699</v>
      </c>
      <c r="Y49" s="55">
        <v>43703</v>
      </c>
      <c r="Z49" s="62"/>
      <c r="AA49" s="62"/>
      <c r="AB49" s="63"/>
      <c r="AC49" s="63"/>
      <c r="AD49" s="63"/>
      <c r="AE49" s="64"/>
      <c r="AF49" s="65"/>
      <c r="AG49" s="65"/>
    </row>
    <row r="50" spans="2:33">
      <c r="B50" s="50" t="s">
        <v>315</v>
      </c>
      <c r="C50" s="51" t="s">
        <v>46</v>
      </c>
      <c r="D50" s="52">
        <v>43496</v>
      </c>
      <c r="E50" s="50" t="s">
        <v>309</v>
      </c>
      <c r="F50" s="51" t="s">
        <v>310</v>
      </c>
      <c r="G50" s="53" t="s">
        <v>316</v>
      </c>
      <c r="H50" s="50" t="s">
        <v>207</v>
      </c>
      <c r="I50" s="54" t="s">
        <v>39</v>
      </c>
      <c r="J50" s="50" t="s">
        <v>51</v>
      </c>
      <c r="K50" s="55" t="s">
        <v>317</v>
      </c>
      <c r="L50" s="56" t="s">
        <v>41</v>
      </c>
      <c r="M50" s="52">
        <v>43584</v>
      </c>
      <c r="N50" s="57" t="s">
        <v>155</v>
      </c>
      <c r="O50" s="58">
        <v>68716.570000000007</v>
      </c>
      <c r="P50" s="58">
        <v>50095.99</v>
      </c>
      <c r="Q50" s="57">
        <f t="shared" si="0"/>
        <v>0.27097656358575534</v>
      </c>
      <c r="R50" s="57" t="s">
        <v>155</v>
      </c>
      <c r="S50" s="52">
        <v>43607</v>
      </c>
      <c r="T50" s="59" t="s">
        <v>318</v>
      </c>
      <c r="U50" s="60">
        <v>13488235000116</v>
      </c>
      <c r="V50" s="50" t="s">
        <v>43</v>
      </c>
      <c r="W50" s="51" t="s">
        <v>172</v>
      </c>
      <c r="X50" s="61">
        <v>43630</v>
      </c>
      <c r="Y50" s="55">
        <v>43634</v>
      </c>
      <c r="Z50" s="62"/>
      <c r="AA50" s="62"/>
      <c r="AB50" s="63"/>
      <c r="AC50" s="63"/>
      <c r="AD50" s="63"/>
      <c r="AE50" s="64"/>
      <c r="AF50" s="65"/>
      <c r="AG50" s="65"/>
    </row>
    <row r="51" spans="2:33">
      <c r="B51" s="50" t="s">
        <v>319</v>
      </c>
      <c r="C51" s="51" t="s">
        <v>56</v>
      </c>
      <c r="D51" s="52">
        <v>43503</v>
      </c>
      <c r="E51" s="50" t="s">
        <v>309</v>
      </c>
      <c r="F51" s="51" t="s">
        <v>310</v>
      </c>
      <c r="G51" s="53" t="s">
        <v>320</v>
      </c>
      <c r="H51" s="50" t="s">
        <v>207</v>
      </c>
      <c r="I51" s="54" t="s">
        <v>39</v>
      </c>
      <c r="J51" s="50" t="s">
        <v>51</v>
      </c>
      <c r="K51" s="55" t="s">
        <v>321</v>
      </c>
      <c r="L51" s="56" t="s">
        <v>41</v>
      </c>
      <c r="M51" s="52">
        <v>43683</v>
      </c>
      <c r="N51" s="57" t="s">
        <v>155</v>
      </c>
      <c r="O51" s="58">
        <v>186951.67</v>
      </c>
      <c r="P51" s="58">
        <v>134999.99</v>
      </c>
      <c r="Q51" s="57">
        <f t="shared" si="0"/>
        <v>0.27788829059403436</v>
      </c>
      <c r="R51" s="57" t="s">
        <v>84</v>
      </c>
      <c r="S51" s="52">
        <v>43714</v>
      </c>
      <c r="T51" s="59" t="s">
        <v>322</v>
      </c>
      <c r="U51" s="60">
        <v>4830624000197</v>
      </c>
      <c r="V51" s="50" t="s">
        <v>43</v>
      </c>
      <c r="W51" s="51" t="s">
        <v>323</v>
      </c>
      <c r="X51" s="61">
        <v>43740</v>
      </c>
      <c r="Y51" s="55">
        <v>43741</v>
      </c>
      <c r="Z51" s="62"/>
      <c r="AA51" s="62"/>
      <c r="AB51" s="63"/>
      <c r="AC51" s="63"/>
      <c r="AD51" s="63"/>
      <c r="AE51" s="64"/>
      <c r="AF51" s="65"/>
      <c r="AG51" s="65"/>
    </row>
    <row r="52" spans="2:33">
      <c r="B52" s="50" t="s">
        <v>324</v>
      </c>
      <c r="C52" s="51" t="s">
        <v>65</v>
      </c>
      <c r="D52" s="52">
        <v>43507</v>
      </c>
      <c r="E52" s="50" t="s">
        <v>309</v>
      </c>
      <c r="F52" s="51" t="s">
        <v>310</v>
      </c>
      <c r="G52" s="53" t="s">
        <v>325</v>
      </c>
      <c r="H52" s="50" t="s">
        <v>117</v>
      </c>
      <c r="I52" s="54" t="s">
        <v>39</v>
      </c>
      <c r="J52" s="50" t="s">
        <v>51</v>
      </c>
      <c r="K52" s="55" t="s">
        <v>317</v>
      </c>
      <c r="L52" s="56" t="s">
        <v>326</v>
      </c>
      <c r="M52" s="52">
        <v>43581</v>
      </c>
      <c r="N52" s="57" t="s">
        <v>155</v>
      </c>
      <c r="O52" s="58">
        <v>354910.68</v>
      </c>
      <c r="P52" s="77"/>
      <c r="Q52" s="57">
        <f t="shared" si="0"/>
        <v>1</v>
      </c>
      <c r="R52" s="57" t="s">
        <v>84</v>
      </c>
      <c r="S52" s="52">
        <v>43642</v>
      </c>
      <c r="T52" s="59"/>
      <c r="U52" s="60"/>
      <c r="V52" s="50" t="s">
        <v>43</v>
      </c>
      <c r="W52" s="51"/>
      <c r="X52" s="61"/>
      <c r="Y52" s="55"/>
      <c r="Z52" s="62"/>
      <c r="AA52" s="62"/>
      <c r="AB52" s="63"/>
      <c r="AC52" s="63"/>
      <c r="AD52" s="63"/>
      <c r="AE52" s="64"/>
      <c r="AF52" s="65"/>
      <c r="AG52" s="65"/>
    </row>
    <row r="53" spans="2:33">
      <c r="B53" s="50" t="s">
        <v>327</v>
      </c>
      <c r="C53" s="51" t="s">
        <v>73</v>
      </c>
      <c r="D53" s="52">
        <v>43550</v>
      </c>
      <c r="E53" s="50" t="s">
        <v>309</v>
      </c>
      <c r="F53" s="51" t="s">
        <v>310</v>
      </c>
      <c r="G53" s="83" t="s">
        <v>328</v>
      </c>
      <c r="H53" s="50" t="s">
        <v>93</v>
      </c>
      <c r="I53" s="54" t="s">
        <v>39</v>
      </c>
      <c r="J53" s="50" t="s">
        <v>51</v>
      </c>
      <c r="K53" s="55" t="s">
        <v>85</v>
      </c>
      <c r="L53" s="56" t="s">
        <v>41</v>
      </c>
      <c r="M53" s="52">
        <v>43626</v>
      </c>
      <c r="N53" s="57" t="s">
        <v>84</v>
      </c>
      <c r="O53" s="58">
        <v>1098131.29</v>
      </c>
      <c r="P53" s="58">
        <v>830000</v>
      </c>
      <c r="Q53" s="57">
        <f t="shared" si="0"/>
        <v>0.24417052172331782</v>
      </c>
      <c r="R53" s="57" t="s">
        <v>84</v>
      </c>
      <c r="S53" s="52">
        <v>43672</v>
      </c>
      <c r="T53" s="53" t="s">
        <v>329</v>
      </c>
      <c r="U53" s="60">
        <v>5014372000190</v>
      </c>
      <c r="V53" s="50" t="s">
        <v>43</v>
      </c>
      <c r="W53" s="51" t="s">
        <v>216</v>
      </c>
      <c r="X53" s="61">
        <v>43683</v>
      </c>
      <c r="Y53" s="55">
        <v>43684</v>
      </c>
      <c r="Z53" s="72"/>
      <c r="AA53" s="72"/>
      <c r="AB53" s="73"/>
      <c r="AC53" s="73"/>
      <c r="AD53" s="73"/>
      <c r="AE53" s="73"/>
      <c r="AF53" s="73"/>
      <c r="AG53" s="73"/>
    </row>
    <row r="54" spans="2:33">
      <c r="B54" s="50" t="s">
        <v>330</v>
      </c>
      <c r="C54" s="51" t="s">
        <v>63</v>
      </c>
      <c r="D54" s="52">
        <v>43550</v>
      </c>
      <c r="E54" s="50" t="s">
        <v>309</v>
      </c>
      <c r="F54" s="51" t="s">
        <v>310</v>
      </c>
      <c r="G54" s="53" t="s">
        <v>331</v>
      </c>
      <c r="H54" s="50" t="s">
        <v>59</v>
      </c>
      <c r="I54" s="54" t="s">
        <v>39</v>
      </c>
      <c r="J54" s="50" t="s">
        <v>51</v>
      </c>
      <c r="K54" s="55" t="s">
        <v>332</v>
      </c>
      <c r="L54" s="56" t="s">
        <v>41</v>
      </c>
      <c r="M54" s="52">
        <v>43641</v>
      </c>
      <c r="N54" s="57" t="s">
        <v>84</v>
      </c>
      <c r="O54" s="58">
        <v>509980</v>
      </c>
      <c r="P54" s="58">
        <v>485100</v>
      </c>
      <c r="Q54" s="57">
        <f t="shared" si="0"/>
        <v>4.8786226910859251E-2</v>
      </c>
      <c r="R54" s="57" t="s">
        <v>155</v>
      </c>
      <c r="S54" s="52">
        <v>43677</v>
      </c>
      <c r="T54" s="59" t="s">
        <v>333</v>
      </c>
      <c r="U54" s="60">
        <v>69119782000189</v>
      </c>
      <c r="V54" s="50" t="s">
        <v>43</v>
      </c>
      <c r="W54" s="51" t="s">
        <v>334</v>
      </c>
      <c r="X54" s="61">
        <v>43703</v>
      </c>
      <c r="Y54" s="55">
        <v>43704</v>
      </c>
      <c r="Z54" s="75"/>
      <c r="AA54" s="75"/>
      <c r="AB54" s="76"/>
      <c r="AC54" s="73"/>
      <c r="AD54" s="73"/>
      <c r="AE54" s="73"/>
      <c r="AF54" s="73"/>
      <c r="AG54" s="73"/>
    </row>
    <row r="55" spans="2:33">
      <c r="B55" s="50" t="s">
        <v>335</v>
      </c>
      <c r="C55" s="51" t="s">
        <v>90</v>
      </c>
      <c r="D55" s="52">
        <v>43553</v>
      </c>
      <c r="E55" s="50" t="s">
        <v>309</v>
      </c>
      <c r="F55" s="51" t="s">
        <v>310</v>
      </c>
      <c r="G55" s="53" t="s">
        <v>336</v>
      </c>
      <c r="H55" s="50" t="s">
        <v>163</v>
      </c>
      <c r="I55" s="54" t="s">
        <v>39</v>
      </c>
      <c r="J55" s="50" t="s">
        <v>51</v>
      </c>
      <c r="K55" s="55" t="s">
        <v>337</v>
      </c>
      <c r="L55" s="56" t="s">
        <v>214</v>
      </c>
      <c r="M55" s="57"/>
      <c r="N55" s="57"/>
      <c r="O55" s="58">
        <v>148766.76999999999</v>
      </c>
      <c r="P55" s="58"/>
      <c r="Q55" s="57">
        <f t="shared" si="0"/>
        <v>1</v>
      </c>
      <c r="R55" s="57"/>
      <c r="S55" s="52"/>
      <c r="T55" s="59"/>
      <c r="U55" s="60"/>
      <c r="V55" s="84" t="s">
        <v>43</v>
      </c>
      <c r="W55" s="51"/>
      <c r="X55" s="61"/>
      <c r="Y55" s="55"/>
      <c r="Z55" s="72"/>
      <c r="AA55" s="72"/>
      <c r="AB55" s="73"/>
      <c r="AC55" s="73"/>
      <c r="AD55" s="73"/>
      <c r="AE55" s="73"/>
      <c r="AF55" s="73"/>
      <c r="AG55" s="73"/>
    </row>
    <row r="56" spans="2:33">
      <c r="B56" s="50" t="s">
        <v>338</v>
      </c>
      <c r="C56" s="51" t="s">
        <v>96</v>
      </c>
      <c r="D56" s="52">
        <v>43584</v>
      </c>
      <c r="E56" s="50" t="s">
        <v>309</v>
      </c>
      <c r="F56" s="51" t="s">
        <v>310</v>
      </c>
      <c r="G56" s="53" t="s">
        <v>339</v>
      </c>
      <c r="H56" s="50" t="s">
        <v>93</v>
      </c>
      <c r="I56" s="54" t="s">
        <v>39</v>
      </c>
      <c r="J56" s="50" t="s">
        <v>51</v>
      </c>
      <c r="K56" s="55" t="s">
        <v>340</v>
      </c>
      <c r="L56" s="56" t="s">
        <v>41</v>
      </c>
      <c r="M56" s="52">
        <v>43628</v>
      </c>
      <c r="N56" s="57" t="s">
        <v>155</v>
      </c>
      <c r="O56" s="58">
        <v>459063</v>
      </c>
      <c r="P56" s="58">
        <v>379985.76</v>
      </c>
      <c r="Q56" s="57">
        <f t="shared" si="0"/>
        <v>0.17225792538279058</v>
      </c>
      <c r="R56" s="57" t="s">
        <v>84</v>
      </c>
      <c r="S56" s="52">
        <v>43665</v>
      </c>
      <c r="T56" s="59" t="s">
        <v>341</v>
      </c>
      <c r="U56" s="60">
        <v>4678475000192</v>
      </c>
      <c r="V56" s="50" t="s">
        <v>43</v>
      </c>
      <c r="W56" s="51" t="s">
        <v>198</v>
      </c>
      <c r="X56" s="61">
        <v>43675</v>
      </c>
      <c r="Y56" s="55">
        <v>43676</v>
      </c>
      <c r="Z56" s="72"/>
      <c r="AA56" s="72"/>
      <c r="AB56" s="73"/>
      <c r="AC56" s="73"/>
      <c r="AD56" s="73"/>
      <c r="AE56" s="73"/>
      <c r="AF56" s="73"/>
      <c r="AG56" s="73"/>
    </row>
    <row r="57" spans="2:33">
      <c r="B57" s="50" t="s">
        <v>342</v>
      </c>
      <c r="C57" s="51" t="s">
        <v>101</v>
      </c>
      <c r="D57" s="52">
        <v>43587</v>
      </c>
      <c r="E57" s="50" t="s">
        <v>309</v>
      </c>
      <c r="F57" s="51" t="s">
        <v>310</v>
      </c>
      <c r="G57" s="53" t="s">
        <v>343</v>
      </c>
      <c r="H57" s="50" t="s">
        <v>117</v>
      </c>
      <c r="I57" s="54" t="s">
        <v>39</v>
      </c>
      <c r="J57" s="50" t="s">
        <v>51</v>
      </c>
      <c r="K57" s="55" t="s">
        <v>293</v>
      </c>
      <c r="L57" s="56" t="s">
        <v>41</v>
      </c>
      <c r="M57" s="52">
        <v>43665</v>
      </c>
      <c r="N57" s="57" t="s">
        <v>155</v>
      </c>
      <c r="O57" s="58">
        <v>1499016.86</v>
      </c>
      <c r="P57" s="58">
        <v>1280000</v>
      </c>
      <c r="Q57" s="57">
        <f t="shared" si="0"/>
        <v>0.1461070024255765</v>
      </c>
      <c r="R57" s="57" t="s">
        <v>155</v>
      </c>
      <c r="S57" s="52">
        <v>43682</v>
      </c>
      <c r="T57" s="53" t="s">
        <v>344</v>
      </c>
      <c r="U57" s="60">
        <v>72164593000132</v>
      </c>
      <c r="V57" s="50" t="s">
        <v>43</v>
      </c>
      <c r="W57" s="51" t="s">
        <v>345</v>
      </c>
      <c r="X57" s="61">
        <v>43696</v>
      </c>
      <c r="Y57" s="55">
        <v>43697</v>
      </c>
      <c r="Z57" s="72"/>
      <c r="AA57" s="72"/>
      <c r="AB57" s="73"/>
      <c r="AC57" s="73"/>
      <c r="AD57" s="73"/>
      <c r="AE57" s="73"/>
      <c r="AF57" s="73"/>
      <c r="AG57" s="73"/>
    </row>
    <row r="58" spans="2:33">
      <c r="B58" s="70" t="s">
        <v>346</v>
      </c>
      <c r="C58" s="71" t="s">
        <v>109</v>
      </c>
      <c r="D58" s="52">
        <v>43595</v>
      </c>
      <c r="E58" s="50" t="s">
        <v>309</v>
      </c>
      <c r="F58" s="51" t="s">
        <v>310</v>
      </c>
      <c r="G58" s="53" t="s">
        <v>347</v>
      </c>
      <c r="H58" s="50" t="s">
        <v>93</v>
      </c>
      <c r="I58" s="54" t="s">
        <v>39</v>
      </c>
      <c r="J58" s="50" t="s">
        <v>51</v>
      </c>
      <c r="K58" s="55" t="s">
        <v>332</v>
      </c>
      <c r="L58" s="85" t="s">
        <v>348</v>
      </c>
      <c r="M58" s="52">
        <v>43641</v>
      </c>
      <c r="N58" s="57" t="s">
        <v>84</v>
      </c>
      <c r="O58" s="58">
        <v>770000</v>
      </c>
      <c r="P58" s="58"/>
      <c r="Q58" s="57">
        <f t="shared" si="0"/>
        <v>1</v>
      </c>
      <c r="R58" s="57" t="s">
        <v>155</v>
      </c>
      <c r="S58" s="52">
        <v>43707</v>
      </c>
      <c r="T58" s="59"/>
      <c r="U58" s="60"/>
      <c r="V58" s="50" t="s">
        <v>43</v>
      </c>
      <c r="W58" s="51"/>
      <c r="X58" s="61"/>
      <c r="Y58" s="55"/>
      <c r="Z58" s="72"/>
      <c r="AA58" s="72"/>
      <c r="AB58" s="73"/>
      <c r="AC58" s="73"/>
      <c r="AD58" s="73"/>
      <c r="AE58" s="73"/>
      <c r="AF58" s="73"/>
      <c r="AG58" s="73"/>
    </row>
    <row r="59" spans="2:33">
      <c r="B59" s="70" t="s">
        <v>349</v>
      </c>
      <c r="C59" s="71" t="s">
        <v>54</v>
      </c>
      <c r="D59" s="52">
        <v>43608</v>
      </c>
      <c r="E59" s="70" t="s">
        <v>309</v>
      </c>
      <c r="F59" s="51" t="s">
        <v>310</v>
      </c>
      <c r="G59" s="53" t="s">
        <v>350</v>
      </c>
      <c r="H59" s="50" t="s">
        <v>265</v>
      </c>
      <c r="I59" s="54" t="s">
        <v>39</v>
      </c>
      <c r="J59" s="50" t="s">
        <v>51</v>
      </c>
      <c r="K59" s="55" t="s">
        <v>276</v>
      </c>
      <c r="L59" s="56" t="s">
        <v>41</v>
      </c>
      <c r="M59" s="52">
        <v>43957</v>
      </c>
      <c r="N59" s="57" t="s">
        <v>84</v>
      </c>
      <c r="O59" s="58">
        <v>2038577.22</v>
      </c>
      <c r="P59" s="58">
        <v>1197000</v>
      </c>
      <c r="Q59" s="57">
        <f t="shared" si="0"/>
        <v>0.41282577463511538</v>
      </c>
      <c r="R59" s="57" t="s">
        <v>84</v>
      </c>
      <c r="S59" s="52">
        <v>43992</v>
      </c>
      <c r="T59" s="59" t="s">
        <v>351</v>
      </c>
      <c r="U59" s="60" t="s">
        <v>352</v>
      </c>
      <c r="V59" s="50" t="s">
        <v>43</v>
      </c>
      <c r="W59" s="51" t="s">
        <v>353</v>
      </c>
      <c r="X59" s="61">
        <v>44000</v>
      </c>
      <c r="Y59" s="55">
        <v>44011</v>
      </c>
      <c r="Z59" s="72"/>
      <c r="AA59" s="72"/>
      <c r="AB59" s="73"/>
      <c r="AC59" s="73"/>
      <c r="AD59" s="73"/>
      <c r="AE59" s="73"/>
      <c r="AF59" s="73"/>
      <c r="AG59" s="73"/>
    </row>
    <row r="60" spans="2:33">
      <c r="B60" s="70" t="s">
        <v>354</v>
      </c>
      <c r="C60" s="71" t="s">
        <v>44</v>
      </c>
      <c r="D60" s="52">
        <v>43609</v>
      </c>
      <c r="E60" s="70" t="s">
        <v>309</v>
      </c>
      <c r="F60" s="51" t="s">
        <v>310</v>
      </c>
      <c r="G60" s="53" t="s">
        <v>355</v>
      </c>
      <c r="H60" s="50" t="s">
        <v>83</v>
      </c>
      <c r="I60" s="54" t="s">
        <v>39</v>
      </c>
      <c r="J60" s="50" t="s">
        <v>51</v>
      </c>
      <c r="K60" s="55" t="s">
        <v>356</v>
      </c>
      <c r="L60" s="56" t="s">
        <v>41</v>
      </c>
      <c r="M60" s="52">
        <v>43809</v>
      </c>
      <c r="N60" s="57" t="s">
        <v>155</v>
      </c>
      <c r="O60" s="58">
        <v>3810110.25</v>
      </c>
      <c r="P60" s="58">
        <v>2019778.2</v>
      </c>
      <c r="Q60" s="57">
        <f t="shared" si="0"/>
        <v>0.46988982799119788</v>
      </c>
      <c r="R60" s="57" t="s">
        <v>84</v>
      </c>
      <c r="S60" s="52">
        <v>43851</v>
      </c>
      <c r="T60" s="59" t="s">
        <v>357</v>
      </c>
      <c r="U60" s="60">
        <v>7757473000187</v>
      </c>
      <c r="V60" s="50" t="s">
        <v>43</v>
      </c>
      <c r="W60" s="51" t="s">
        <v>358</v>
      </c>
      <c r="X60" s="61">
        <v>43945</v>
      </c>
      <c r="Y60" s="55">
        <v>43950</v>
      </c>
      <c r="Z60" s="72"/>
      <c r="AA60" s="72"/>
      <c r="AB60" s="73"/>
      <c r="AC60" s="73"/>
      <c r="AD60" s="73"/>
      <c r="AE60" s="73"/>
      <c r="AF60" s="73"/>
      <c r="AG60" s="73"/>
    </row>
    <row r="61" spans="2:33">
      <c r="B61" s="70" t="s">
        <v>359</v>
      </c>
      <c r="C61" s="71" t="s">
        <v>127</v>
      </c>
      <c r="D61" s="52">
        <v>43609</v>
      </c>
      <c r="E61" s="70" t="s">
        <v>309</v>
      </c>
      <c r="F61" s="51" t="s">
        <v>310</v>
      </c>
      <c r="G61" s="53" t="s">
        <v>360</v>
      </c>
      <c r="H61" s="50" t="s">
        <v>312</v>
      </c>
      <c r="I61" s="54" t="s">
        <v>39</v>
      </c>
      <c r="J61" s="50" t="s">
        <v>51</v>
      </c>
      <c r="K61" s="55" t="s">
        <v>321</v>
      </c>
      <c r="L61" s="56" t="s">
        <v>41</v>
      </c>
      <c r="M61" s="52">
        <v>43699</v>
      </c>
      <c r="N61" s="57" t="s">
        <v>155</v>
      </c>
      <c r="O61" s="58">
        <v>76983.33</v>
      </c>
      <c r="P61" s="58">
        <v>59400</v>
      </c>
      <c r="Q61" s="57">
        <f t="shared" si="0"/>
        <v>0.22840438313073755</v>
      </c>
      <c r="R61" s="57" t="s">
        <v>155</v>
      </c>
      <c r="S61" s="52">
        <v>43713</v>
      </c>
      <c r="T61" s="59" t="s">
        <v>361</v>
      </c>
      <c r="U61" s="60">
        <v>14448493000131</v>
      </c>
      <c r="V61" s="50" t="s">
        <v>43</v>
      </c>
      <c r="W61" s="51" t="s">
        <v>362</v>
      </c>
      <c r="X61" s="61">
        <v>43734</v>
      </c>
      <c r="Y61" s="55">
        <v>43735</v>
      </c>
      <c r="Z61" s="72"/>
      <c r="AA61" s="72"/>
      <c r="AB61" s="73"/>
      <c r="AC61" s="73"/>
      <c r="AD61" s="73"/>
      <c r="AE61" s="73"/>
      <c r="AF61" s="73"/>
      <c r="AG61" s="73"/>
    </row>
    <row r="62" spans="2:33">
      <c r="B62" s="70" t="s">
        <v>363</v>
      </c>
      <c r="C62" s="71" t="s">
        <v>130</v>
      </c>
      <c r="D62" s="52">
        <v>43621</v>
      </c>
      <c r="E62" s="70" t="s">
        <v>309</v>
      </c>
      <c r="F62" s="51" t="s">
        <v>310</v>
      </c>
      <c r="G62" s="53" t="s">
        <v>364</v>
      </c>
      <c r="H62" s="50" t="s">
        <v>255</v>
      </c>
      <c r="I62" s="54" t="s">
        <v>39</v>
      </c>
      <c r="J62" s="50" t="s">
        <v>51</v>
      </c>
      <c r="K62" s="55"/>
      <c r="L62" s="56" t="s">
        <v>214</v>
      </c>
      <c r="M62" s="57"/>
      <c r="N62" s="57"/>
      <c r="O62" s="58">
        <v>341597.67</v>
      </c>
      <c r="P62" s="58"/>
      <c r="Q62" s="57">
        <f t="shared" si="0"/>
        <v>1</v>
      </c>
      <c r="R62" s="57"/>
      <c r="S62" s="52"/>
      <c r="T62" s="59"/>
      <c r="U62" s="60"/>
      <c r="V62" s="50" t="s">
        <v>43</v>
      </c>
      <c r="W62" s="51"/>
      <c r="X62" s="61"/>
      <c r="Y62" s="55"/>
      <c r="Z62" s="75"/>
      <c r="AA62" s="75"/>
      <c r="AB62" s="76"/>
      <c r="AC62" s="73"/>
      <c r="AD62" s="73"/>
      <c r="AE62" s="73"/>
      <c r="AF62" s="73"/>
      <c r="AG62" s="73"/>
    </row>
    <row r="63" spans="2:33" ht="15" customHeight="1">
      <c r="B63" s="50" t="s">
        <v>365</v>
      </c>
      <c r="C63" s="71" t="s">
        <v>137</v>
      </c>
      <c r="D63" s="52">
        <v>43651</v>
      </c>
      <c r="E63" s="70" t="s">
        <v>309</v>
      </c>
      <c r="F63" s="51" t="s">
        <v>310</v>
      </c>
      <c r="G63" s="53" t="s">
        <v>366</v>
      </c>
      <c r="H63" s="50" t="s">
        <v>255</v>
      </c>
      <c r="I63" s="54" t="s">
        <v>39</v>
      </c>
      <c r="J63" s="50" t="s">
        <v>51</v>
      </c>
      <c r="K63" s="55" t="s">
        <v>276</v>
      </c>
      <c r="L63" s="56" t="s">
        <v>41</v>
      </c>
      <c r="M63" s="52">
        <v>43752</v>
      </c>
      <c r="N63" s="57" t="s">
        <v>155</v>
      </c>
      <c r="O63" s="58">
        <v>281451.57</v>
      </c>
      <c r="P63" s="58">
        <v>159364.35999999999</v>
      </c>
      <c r="Q63" s="57">
        <f t="shared" si="0"/>
        <v>0.4337769727132807</v>
      </c>
      <c r="R63" s="57" t="s">
        <v>155</v>
      </c>
      <c r="S63" s="52">
        <v>43796</v>
      </c>
      <c r="T63" s="59" t="s">
        <v>86</v>
      </c>
      <c r="U63" s="60" t="s">
        <v>87</v>
      </c>
      <c r="V63" s="50" t="s">
        <v>62</v>
      </c>
      <c r="W63" s="51" t="s">
        <v>367</v>
      </c>
      <c r="X63" s="61">
        <v>43829</v>
      </c>
      <c r="Y63" s="55">
        <v>43837</v>
      </c>
      <c r="Z63" s="72"/>
      <c r="AA63" s="72"/>
      <c r="AB63" s="73"/>
      <c r="AC63" s="73"/>
      <c r="AD63" s="73"/>
      <c r="AE63" s="73"/>
      <c r="AF63" s="73"/>
      <c r="AG63" s="73"/>
    </row>
    <row r="64" spans="2:33" ht="15" customHeight="1">
      <c r="B64" s="50" t="s">
        <v>368</v>
      </c>
      <c r="C64" s="71" t="s">
        <v>142</v>
      </c>
      <c r="D64" s="52">
        <v>43669</v>
      </c>
      <c r="E64" s="70" t="s">
        <v>309</v>
      </c>
      <c r="F64" s="51" t="s">
        <v>310</v>
      </c>
      <c r="G64" s="53" t="s">
        <v>369</v>
      </c>
      <c r="H64" s="50" t="s">
        <v>50</v>
      </c>
      <c r="I64" s="54" t="s">
        <v>39</v>
      </c>
      <c r="J64" s="50" t="s">
        <v>51</v>
      </c>
      <c r="K64" s="55" t="s">
        <v>370</v>
      </c>
      <c r="L64" s="56" t="s">
        <v>41</v>
      </c>
      <c r="M64" s="52">
        <v>43892</v>
      </c>
      <c r="N64" s="57" t="s">
        <v>155</v>
      </c>
      <c r="O64" s="58">
        <v>140952.9</v>
      </c>
      <c r="P64" s="58">
        <v>114641.64</v>
      </c>
      <c r="Q64" s="57">
        <f t="shared" si="0"/>
        <v>0.18666703558422704</v>
      </c>
      <c r="R64" s="57" t="s">
        <v>155</v>
      </c>
      <c r="S64" s="52">
        <v>44069</v>
      </c>
      <c r="T64" s="59" t="s">
        <v>86</v>
      </c>
      <c r="U64" s="60" t="s">
        <v>87</v>
      </c>
      <c r="V64" s="50" t="s">
        <v>62</v>
      </c>
      <c r="W64" s="51" t="s">
        <v>371</v>
      </c>
      <c r="X64" s="61">
        <v>44089</v>
      </c>
      <c r="Y64" s="55">
        <v>44090</v>
      </c>
      <c r="Z64" s="72"/>
      <c r="AA64" s="72"/>
      <c r="AB64" s="73"/>
      <c r="AC64" s="73"/>
      <c r="AD64" s="73"/>
      <c r="AE64" s="73"/>
      <c r="AF64" s="73"/>
      <c r="AG64" s="73"/>
    </row>
    <row r="65" spans="2:33" ht="15" customHeight="1">
      <c r="B65" s="50" t="s">
        <v>372</v>
      </c>
      <c r="C65" s="71" t="s">
        <v>148</v>
      </c>
      <c r="D65" s="52">
        <v>43693</v>
      </c>
      <c r="E65" s="70" t="s">
        <v>309</v>
      </c>
      <c r="F65" s="51" t="s">
        <v>310</v>
      </c>
      <c r="G65" s="53" t="s">
        <v>373</v>
      </c>
      <c r="H65" s="50" t="s">
        <v>312</v>
      </c>
      <c r="I65" s="54" t="s">
        <v>39</v>
      </c>
      <c r="J65" s="50" t="s">
        <v>51</v>
      </c>
      <c r="K65" s="55" t="s">
        <v>374</v>
      </c>
      <c r="L65" s="56" t="s">
        <v>41</v>
      </c>
      <c r="M65" s="52">
        <v>43746</v>
      </c>
      <c r="N65" s="57" t="s">
        <v>155</v>
      </c>
      <c r="O65" s="58">
        <v>61618.080000000002</v>
      </c>
      <c r="P65" s="58">
        <v>25000</v>
      </c>
      <c r="Q65" s="57">
        <f t="shared" si="0"/>
        <v>0.59427492709931895</v>
      </c>
      <c r="R65" s="57" t="s">
        <v>155</v>
      </c>
      <c r="S65" s="52">
        <v>43770</v>
      </c>
      <c r="T65" s="59" t="s">
        <v>375</v>
      </c>
      <c r="U65" s="60">
        <v>90180605000102</v>
      </c>
      <c r="V65" s="50" t="s">
        <v>43</v>
      </c>
      <c r="W65" s="51" t="s">
        <v>376</v>
      </c>
      <c r="X65" s="61">
        <v>43832</v>
      </c>
      <c r="Y65" s="55">
        <v>43837</v>
      </c>
      <c r="Z65" s="72"/>
      <c r="AA65" s="72"/>
      <c r="AB65" s="73"/>
      <c r="AC65" s="73"/>
      <c r="AD65" s="73"/>
      <c r="AE65" s="73"/>
      <c r="AF65" s="73"/>
      <c r="AG65" s="73"/>
    </row>
    <row r="66" spans="2:33" ht="15" customHeight="1">
      <c r="B66" s="50" t="s">
        <v>377</v>
      </c>
      <c r="C66" s="71" t="s">
        <v>78</v>
      </c>
      <c r="D66" s="52">
        <v>43694</v>
      </c>
      <c r="E66" s="70" t="s">
        <v>309</v>
      </c>
      <c r="F66" s="51" t="s">
        <v>310</v>
      </c>
      <c r="G66" s="36" t="s">
        <v>378</v>
      </c>
      <c r="H66" s="50" t="s">
        <v>379</v>
      </c>
      <c r="I66" s="54" t="s">
        <v>39</v>
      </c>
      <c r="J66" s="50" t="s">
        <v>51</v>
      </c>
      <c r="K66" s="55" t="s">
        <v>374</v>
      </c>
      <c r="L66" s="56" t="s">
        <v>41</v>
      </c>
      <c r="M66" s="52">
        <v>43741</v>
      </c>
      <c r="N66" s="57" t="s">
        <v>155</v>
      </c>
      <c r="O66" s="58">
        <v>52740.33</v>
      </c>
      <c r="P66" s="58">
        <v>35444</v>
      </c>
      <c r="Q66" s="57">
        <f t="shared" si="0"/>
        <v>0.32795263131648972</v>
      </c>
      <c r="R66" s="57" t="s">
        <v>84</v>
      </c>
      <c r="S66" s="52">
        <v>43790</v>
      </c>
      <c r="T66" s="59" t="s">
        <v>380</v>
      </c>
      <c r="U66" s="60" t="s">
        <v>381</v>
      </c>
      <c r="V66" s="50" t="s">
        <v>43</v>
      </c>
      <c r="W66" s="51" t="s">
        <v>232</v>
      </c>
      <c r="X66" s="61">
        <v>43804</v>
      </c>
      <c r="Y66" s="55">
        <v>43805</v>
      </c>
      <c r="Z66" s="72"/>
      <c r="AA66" s="72"/>
      <c r="AB66" s="73"/>
      <c r="AC66" s="73"/>
      <c r="AD66" s="73"/>
      <c r="AE66" s="73"/>
      <c r="AF66" s="73"/>
      <c r="AG66" s="73"/>
    </row>
    <row r="67" spans="2:33" ht="15" customHeight="1">
      <c r="B67" s="50" t="s">
        <v>382</v>
      </c>
      <c r="C67" s="71" t="s">
        <v>160</v>
      </c>
      <c r="D67" s="52">
        <v>43698</v>
      </c>
      <c r="E67" s="70" t="s">
        <v>309</v>
      </c>
      <c r="F67" s="51" t="s">
        <v>310</v>
      </c>
      <c r="G67" s="53" t="s">
        <v>383</v>
      </c>
      <c r="H67" s="50" t="s">
        <v>117</v>
      </c>
      <c r="I67" s="54" t="s">
        <v>39</v>
      </c>
      <c r="J67" s="50" t="s">
        <v>51</v>
      </c>
      <c r="K67" s="55" t="s">
        <v>384</v>
      </c>
      <c r="L67" s="56" t="s">
        <v>41</v>
      </c>
      <c r="M67" s="52">
        <v>43724</v>
      </c>
      <c r="N67" s="57" t="s">
        <v>155</v>
      </c>
      <c r="O67" s="58">
        <v>96518.73</v>
      </c>
      <c r="P67" s="58">
        <f>31920*3</f>
        <v>95760</v>
      </c>
      <c r="Q67" s="57">
        <f t="shared" si="0"/>
        <v>7.8609612869957567E-3</v>
      </c>
      <c r="R67" s="57" t="s">
        <v>155</v>
      </c>
      <c r="S67" s="52">
        <v>43738</v>
      </c>
      <c r="T67" s="59" t="s">
        <v>385</v>
      </c>
      <c r="U67" s="60">
        <v>5531749000189</v>
      </c>
      <c r="V67" s="50" t="s">
        <v>43</v>
      </c>
      <c r="W67" s="51" t="s">
        <v>386</v>
      </c>
      <c r="X67" s="61">
        <v>43745</v>
      </c>
      <c r="Y67" s="55">
        <v>43747</v>
      </c>
      <c r="Z67" s="72"/>
      <c r="AA67" s="72"/>
      <c r="AB67" s="73"/>
      <c r="AC67" s="73"/>
      <c r="AD67" s="73"/>
      <c r="AE67" s="73"/>
      <c r="AF67" s="73"/>
      <c r="AG67" s="73"/>
    </row>
    <row r="68" spans="2:33" ht="15" customHeight="1">
      <c r="B68" s="50" t="s">
        <v>387</v>
      </c>
      <c r="C68" s="71" t="s">
        <v>166</v>
      </c>
      <c r="D68" s="52">
        <v>43719</v>
      </c>
      <c r="E68" s="70" t="s">
        <v>309</v>
      </c>
      <c r="F68" s="51" t="s">
        <v>310</v>
      </c>
      <c r="G68" s="53" t="s">
        <v>388</v>
      </c>
      <c r="H68" s="50" t="s">
        <v>389</v>
      </c>
      <c r="I68" s="54" t="s">
        <v>39</v>
      </c>
      <c r="J68" s="50" t="s">
        <v>51</v>
      </c>
      <c r="K68" s="55" t="s">
        <v>390</v>
      </c>
      <c r="L68" s="56" t="s">
        <v>326</v>
      </c>
      <c r="M68" s="52">
        <v>43826</v>
      </c>
      <c r="N68" s="57" t="s">
        <v>155</v>
      </c>
      <c r="O68" s="58">
        <v>452250.86</v>
      </c>
      <c r="P68" s="58"/>
      <c r="Q68" s="57">
        <f t="shared" si="0"/>
        <v>1</v>
      </c>
      <c r="R68" s="57"/>
      <c r="S68" s="52">
        <v>43851</v>
      </c>
      <c r="T68" s="59"/>
      <c r="U68" s="60"/>
      <c r="V68" s="50" t="s">
        <v>43</v>
      </c>
      <c r="W68" s="51"/>
      <c r="X68" s="61"/>
      <c r="Y68" s="55"/>
      <c r="Z68" s="72"/>
      <c r="AA68" s="72"/>
      <c r="AB68" s="73"/>
      <c r="AC68" s="73"/>
      <c r="AD68" s="73"/>
      <c r="AE68" s="73"/>
      <c r="AF68" s="73"/>
      <c r="AG68" s="73"/>
    </row>
    <row r="69" spans="2:33" ht="15" customHeight="1">
      <c r="B69" s="50" t="s">
        <v>391</v>
      </c>
      <c r="C69" s="71" t="s">
        <v>172</v>
      </c>
      <c r="D69" s="52">
        <v>43725</v>
      </c>
      <c r="E69" s="70" t="s">
        <v>309</v>
      </c>
      <c r="F69" s="51" t="s">
        <v>310</v>
      </c>
      <c r="G69" s="53" t="s">
        <v>392</v>
      </c>
      <c r="H69" s="50" t="s">
        <v>242</v>
      </c>
      <c r="I69" s="54" t="s">
        <v>39</v>
      </c>
      <c r="J69" s="50" t="s">
        <v>51</v>
      </c>
      <c r="K69" s="55" t="s">
        <v>393</v>
      </c>
      <c r="L69" s="56" t="s">
        <v>41</v>
      </c>
      <c r="M69" s="52">
        <v>43788</v>
      </c>
      <c r="N69" s="57" t="s">
        <v>155</v>
      </c>
      <c r="O69" s="58">
        <v>99187.28</v>
      </c>
      <c r="P69" s="58">
        <v>99186</v>
      </c>
      <c r="Q69" s="57">
        <f t="shared" si="0"/>
        <v>1.2904880545154943E-5</v>
      </c>
      <c r="R69" s="57" t="s">
        <v>84</v>
      </c>
      <c r="S69" s="52">
        <v>43822</v>
      </c>
      <c r="T69" s="59" t="s">
        <v>394</v>
      </c>
      <c r="U69" s="60">
        <v>1527405000145</v>
      </c>
      <c r="V69" s="50" t="s">
        <v>43</v>
      </c>
      <c r="W69" s="51" t="s">
        <v>395</v>
      </c>
      <c r="X69" s="61">
        <v>43868</v>
      </c>
      <c r="Y69" s="55">
        <v>43882</v>
      </c>
      <c r="Z69" s="72"/>
      <c r="AA69" s="72"/>
      <c r="AB69" s="73"/>
      <c r="AC69" s="73"/>
      <c r="AD69" s="73"/>
      <c r="AE69" s="73"/>
      <c r="AF69" s="73"/>
      <c r="AG69" s="73"/>
    </row>
    <row r="70" spans="2:33">
      <c r="B70" s="50" t="s">
        <v>396</v>
      </c>
      <c r="C70" s="51" t="s">
        <v>180</v>
      </c>
      <c r="D70" s="52">
        <v>43738</v>
      </c>
      <c r="E70" s="70" t="s">
        <v>309</v>
      </c>
      <c r="F70" s="51" t="s">
        <v>310</v>
      </c>
      <c r="G70" s="53" t="s">
        <v>397</v>
      </c>
      <c r="H70" s="50" t="s">
        <v>93</v>
      </c>
      <c r="I70" s="54" t="s">
        <v>39</v>
      </c>
      <c r="J70" s="50" t="s">
        <v>51</v>
      </c>
      <c r="K70" s="55" t="s">
        <v>398</v>
      </c>
      <c r="L70" s="56" t="s">
        <v>41</v>
      </c>
      <c r="M70" s="52">
        <v>43819</v>
      </c>
      <c r="N70" s="57" t="s">
        <v>155</v>
      </c>
      <c r="O70" s="58">
        <v>662621.32999999996</v>
      </c>
      <c r="P70" s="58">
        <v>662615.6</v>
      </c>
      <c r="Q70" s="57">
        <f t="shared" si="0"/>
        <v>8.6474729088201466E-6</v>
      </c>
      <c r="R70" s="57" t="s">
        <v>155</v>
      </c>
      <c r="S70" s="52">
        <v>43851</v>
      </c>
      <c r="T70" s="53" t="s">
        <v>399</v>
      </c>
      <c r="U70" s="60">
        <v>8030124000121</v>
      </c>
      <c r="V70" s="84" t="s">
        <v>43</v>
      </c>
      <c r="W70" s="51" t="s">
        <v>400</v>
      </c>
      <c r="X70" s="61">
        <v>43880</v>
      </c>
      <c r="Y70" s="55">
        <v>43881</v>
      </c>
      <c r="Z70" s="72"/>
      <c r="AA70" s="72"/>
      <c r="AB70" s="73"/>
      <c r="AC70" s="73"/>
      <c r="AD70" s="73"/>
      <c r="AE70" s="73"/>
      <c r="AF70" s="73"/>
      <c r="AG70" s="73"/>
    </row>
    <row r="71" spans="2:33">
      <c r="B71" s="50" t="s">
        <v>401</v>
      </c>
      <c r="C71" s="51" t="s">
        <v>187</v>
      </c>
      <c r="D71" s="52">
        <v>43742</v>
      </c>
      <c r="E71" s="70" t="s">
        <v>309</v>
      </c>
      <c r="F71" s="51" t="s">
        <v>310</v>
      </c>
      <c r="G71" s="53" t="s">
        <v>402</v>
      </c>
      <c r="H71" s="50" t="s">
        <v>83</v>
      </c>
      <c r="I71" s="54" t="s">
        <v>39</v>
      </c>
      <c r="J71" s="50" t="s">
        <v>51</v>
      </c>
      <c r="K71" s="55" t="s">
        <v>403</v>
      </c>
      <c r="L71" s="56" t="s">
        <v>41</v>
      </c>
      <c r="M71" s="52">
        <v>43810</v>
      </c>
      <c r="N71" s="57" t="s">
        <v>155</v>
      </c>
      <c r="O71" s="58">
        <v>238970.23</v>
      </c>
      <c r="P71" s="58">
        <v>179967.6</v>
      </c>
      <c r="Q71" s="57">
        <f t="shared" si="0"/>
        <v>0.2469036833583832</v>
      </c>
      <c r="R71" s="57" t="s">
        <v>155</v>
      </c>
      <c r="S71" s="52">
        <v>43822</v>
      </c>
      <c r="T71" s="53" t="s">
        <v>404</v>
      </c>
      <c r="U71" s="60">
        <v>2421421000111</v>
      </c>
      <c r="V71" s="84" t="s">
        <v>43</v>
      </c>
      <c r="W71" s="51" t="s">
        <v>405</v>
      </c>
      <c r="X71" s="61">
        <v>43893</v>
      </c>
      <c r="Y71" s="55">
        <v>43894</v>
      </c>
      <c r="Z71" s="72"/>
      <c r="AA71" s="72"/>
      <c r="AB71" s="73"/>
      <c r="AC71" s="73"/>
      <c r="AD71" s="73"/>
      <c r="AE71" s="73"/>
      <c r="AF71" s="73"/>
      <c r="AG71" s="73"/>
    </row>
    <row r="72" spans="2:33">
      <c r="B72" s="50" t="s">
        <v>406</v>
      </c>
      <c r="C72" s="51" t="s">
        <v>194</v>
      </c>
      <c r="D72" s="52">
        <v>43747</v>
      </c>
      <c r="E72" s="50" t="s">
        <v>309</v>
      </c>
      <c r="F72" s="51" t="s">
        <v>310</v>
      </c>
      <c r="G72" s="53" t="s">
        <v>407</v>
      </c>
      <c r="H72" s="50" t="s">
        <v>312</v>
      </c>
      <c r="I72" s="54" t="s">
        <v>39</v>
      </c>
      <c r="J72" s="50" t="s">
        <v>51</v>
      </c>
      <c r="K72" s="55" t="s">
        <v>398</v>
      </c>
      <c r="L72" s="56" t="s">
        <v>41</v>
      </c>
      <c r="M72" s="52">
        <v>43866</v>
      </c>
      <c r="N72" s="57" t="s">
        <v>84</v>
      </c>
      <c r="O72" s="58">
        <v>0</v>
      </c>
      <c r="P72" s="58">
        <v>0</v>
      </c>
      <c r="Q72" s="57">
        <f t="shared" si="0"/>
        <v>0</v>
      </c>
      <c r="R72" s="57" t="s">
        <v>84</v>
      </c>
      <c r="S72" s="52">
        <v>43899</v>
      </c>
      <c r="T72" s="53" t="s">
        <v>408</v>
      </c>
      <c r="U72" s="60" t="s">
        <v>409</v>
      </c>
      <c r="V72" s="50" t="s">
        <v>43</v>
      </c>
      <c r="W72" s="51" t="s">
        <v>410</v>
      </c>
      <c r="X72" s="61">
        <v>43906</v>
      </c>
      <c r="Y72" s="55">
        <v>43907</v>
      </c>
      <c r="Z72" s="72"/>
      <c r="AA72" s="72"/>
      <c r="AB72" s="73"/>
      <c r="AC72" s="73"/>
      <c r="AD72" s="73"/>
      <c r="AE72" s="73"/>
      <c r="AF72" s="73"/>
      <c r="AG72" s="73"/>
    </row>
    <row r="73" spans="2:33">
      <c r="B73" s="50" t="s">
        <v>411</v>
      </c>
      <c r="C73" s="51" t="s">
        <v>198</v>
      </c>
      <c r="D73" s="52">
        <v>43766</v>
      </c>
      <c r="E73" s="50" t="s">
        <v>309</v>
      </c>
      <c r="F73" s="51" t="s">
        <v>310</v>
      </c>
      <c r="G73" s="53" t="s">
        <v>412</v>
      </c>
      <c r="H73" s="50" t="s">
        <v>83</v>
      </c>
      <c r="I73" s="54" t="s">
        <v>39</v>
      </c>
      <c r="J73" s="50" t="s">
        <v>51</v>
      </c>
      <c r="K73" s="55" t="s">
        <v>413</v>
      </c>
      <c r="L73" s="56" t="s">
        <v>41</v>
      </c>
      <c r="M73" s="52">
        <v>43479</v>
      </c>
      <c r="N73" s="57" t="s">
        <v>155</v>
      </c>
      <c r="O73" s="58">
        <v>959705.93</v>
      </c>
      <c r="P73" s="58">
        <v>775521.36</v>
      </c>
      <c r="Q73" s="57">
        <f t="shared" si="0"/>
        <v>0.19191771587782108</v>
      </c>
      <c r="R73" s="57" t="s">
        <v>155</v>
      </c>
      <c r="S73" s="52">
        <v>43871</v>
      </c>
      <c r="T73" s="53" t="s">
        <v>414</v>
      </c>
      <c r="U73" s="60" t="s">
        <v>87</v>
      </c>
      <c r="V73" s="50" t="s">
        <v>43</v>
      </c>
      <c r="W73" s="51" t="s">
        <v>415</v>
      </c>
      <c r="X73" s="86" t="s">
        <v>416</v>
      </c>
      <c r="Y73" s="87" t="s">
        <v>417</v>
      </c>
      <c r="Z73" s="72"/>
      <c r="AA73" s="72"/>
      <c r="AB73" s="73"/>
      <c r="AC73" s="73"/>
      <c r="AD73" s="73"/>
      <c r="AE73" s="73"/>
      <c r="AF73" s="73"/>
      <c r="AG73" s="73"/>
    </row>
    <row r="74" spans="2:33">
      <c r="B74" s="50" t="s">
        <v>418</v>
      </c>
      <c r="C74" s="51" t="s">
        <v>204</v>
      </c>
      <c r="D74" s="52">
        <v>43774</v>
      </c>
      <c r="E74" s="50" t="s">
        <v>309</v>
      </c>
      <c r="F74" s="51" t="s">
        <v>310</v>
      </c>
      <c r="G74" s="53" t="s">
        <v>419</v>
      </c>
      <c r="H74" s="50" t="s">
        <v>379</v>
      </c>
      <c r="I74" s="54" t="s">
        <v>39</v>
      </c>
      <c r="J74" s="50" t="s">
        <v>51</v>
      </c>
      <c r="K74" s="55" t="s">
        <v>420</v>
      </c>
      <c r="L74" s="56" t="s">
        <v>41</v>
      </c>
      <c r="M74" s="52">
        <v>43927</v>
      </c>
      <c r="N74" s="57" t="s">
        <v>84</v>
      </c>
      <c r="O74" s="58">
        <v>144103.32999999999</v>
      </c>
      <c r="P74" s="58">
        <f>118000+10158.78</f>
        <v>128158.78</v>
      </c>
      <c r="Q74" s="57">
        <f t="shared" si="0"/>
        <v>0.11064664501507349</v>
      </c>
      <c r="R74" s="57" t="s">
        <v>84</v>
      </c>
      <c r="S74" s="52">
        <v>43992</v>
      </c>
      <c r="T74" s="53" t="s">
        <v>421</v>
      </c>
      <c r="U74" s="60" t="s">
        <v>87</v>
      </c>
      <c r="V74" s="50" t="s">
        <v>43</v>
      </c>
      <c r="W74" s="51" t="s">
        <v>422</v>
      </c>
      <c r="X74" s="61">
        <v>44005</v>
      </c>
      <c r="Y74" s="55">
        <v>44006</v>
      </c>
      <c r="Z74" s="72"/>
      <c r="AA74" s="72"/>
      <c r="AB74" s="73"/>
      <c r="AC74" s="73"/>
      <c r="AD74" s="73"/>
      <c r="AE74" s="73"/>
      <c r="AF74" s="73"/>
      <c r="AG74" s="73"/>
    </row>
    <row r="75" spans="2:33">
      <c r="B75" s="50" t="s">
        <v>423</v>
      </c>
      <c r="C75" s="51" t="s">
        <v>211</v>
      </c>
      <c r="D75" s="66" t="s">
        <v>217</v>
      </c>
      <c r="E75" s="50" t="s">
        <v>309</v>
      </c>
      <c r="F75" s="51" t="s">
        <v>310</v>
      </c>
      <c r="G75" s="53" t="s">
        <v>424</v>
      </c>
      <c r="H75" s="50" t="s">
        <v>68</v>
      </c>
      <c r="I75" s="54" t="s">
        <v>39</v>
      </c>
      <c r="J75" s="50" t="s">
        <v>51</v>
      </c>
      <c r="K75" s="55" t="s">
        <v>425</v>
      </c>
      <c r="L75" s="56" t="s">
        <v>326</v>
      </c>
      <c r="M75" s="79">
        <v>43852</v>
      </c>
      <c r="N75" s="80" t="s">
        <v>155</v>
      </c>
      <c r="O75" s="58">
        <v>22500</v>
      </c>
      <c r="P75" s="77"/>
      <c r="Q75" s="57">
        <f t="shared" si="0"/>
        <v>1</v>
      </c>
      <c r="R75" s="57" t="s">
        <v>84</v>
      </c>
      <c r="S75" s="52">
        <v>43902</v>
      </c>
      <c r="T75" s="53"/>
      <c r="U75" s="60"/>
      <c r="V75" s="50" t="s">
        <v>62</v>
      </c>
      <c r="W75" s="51"/>
      <c r="X75" s="61"/>
      <c r="Y75" s="55"/>
      <c r="Z75" s="72"/>
      <c r="AA75" s="72"/>
      <c r="AB75" s="73"/>
      <c r="AC75" s="73"/>
      <c r="AD75" s="73"/>
      <c r="AE75" s="73"/>
      <c r="AF75" s="73"/>
      <c r="AG75" s="73"/>
    </row>
    <row r="76" spans="2:33">
      <c r="B76" s="50" t="s">
        <v>426</v>
      </c>
      <c r="C76" s="51" t="s">
        <v>216</v>
      </c>
      <c r="D76" s="66" t="s">
        <v>427</v>
      </c>
      <c r="E76" s="50" t="s">
        <v>309</v>
      </c>
      <c r="F76" s="51" t="s">
        <v>310</v>
      </c>
      <c r="G76" s="53" t="str">
        <f>G58</f>
        <v>Locação de varredeira para o Porto do Rio de Janeiro</v>
      </c>
      <c r="H76" s="50" t="s">
        <v>93</v>
      </c>
      <c r="I76" s="54" t="s">
        <v>39</v>
      </c>
      <c r="J76" s="50" t="s">
        <v>51</v>
      </c>
      <c r="K76" s="55" t="s">
        <v>425</v>
      </c>
      <c r="L76" s="56" t="s">
        <v>41</v>
      </c>
      <c r="M76" s="79">
        <v>43845</v>
      </c>
      <c r="N76" s="80" t="s">
        <v>155</v>
      </c>
      <c r="O76" s="58">
        <v>770000</v>
      </c>
      <c r="P76" s="58">
        <v>768000</v>
      </c>
      <c r="Q76" s="57">
        <f t="shared" si="0"/>
        <v>2.5974025974025974E-3</v>
      </c>
      <c r="R76" s="57" t="s">
        <v>155</v>
      </c>
      <c r="S76" s="52">
        <v>43864</v>
      </c>
      <c r="T76" s="53" t="s">
        <v>428</v>
      </c>
      <c r="U76" s="60">
        <v>31954621000138</v>
      </c>
      <c r="V76" s="50" t="s">
        <v>43</v>
      </c>
      <c r="W76" s="51" t="s">
        <v>429</v>
      </c>
      <c r="X76" s="61">
        <v>43889</v>
      </c>
      <c r="Y76" s="55">
        <v>43892</v>
      </c>
      <c r="Z76" s="72"/>
      <c r="AA76" s="72"/>
      <c r="AB76" s="73"/>
      <c r="AC76" s="73"/>
      <c r="AD76" s="73"/>
      <c r="AE76" s="73"/>
      <c r="AF76" s="73"/>
      <c r="AG76" s="73"/>
    </row>
    <row r="77" spans="2:33">
      <c r="B77" s="50" t="s">
        <v>430</v>
      </c>
      <c r="C77" s="51" t="s">
        <v>107</v>
      </c>
      <c r="D77" s="66" t="s">
        <v>431</v>
      </c>
      <c r="E77" s="50" t="s">
        <v>309</v>
      </c>
      <c r="F77" s="51" t="s">
        <v>310</v>
      </c>
      <c r="G77" s="53" t="s">
        <v>316</v>
      </c>
      <c r="H77" s="50" t="s">
        <v>207</v>
      </c>
      <c r="I77" s="54" t="s">
        <v>39</v>
      </c>
      <c r="J77" s="50" t="s">
        <v>51</v>
      </c>
      <c r="K77" s="55" t="s">
        <v>432</v>
      </c>
      <c r="L77" s="56" t="s">
        <v>214</v>
      </c>
      <c r="M77" s="80"/>
      <c r="N77" s="80"/>
      <c r="O77" s="88"/>
      <c r="P77" s="58"/>
      <c r="Q77" s="57">
        <f t="shared" si="0"/>
        <v>0</v>
      </c>
      <c r="R77" s="57"/>
      <c r="S77" s="57"/>
      <c r="T77" s="53"/>
      <c r="U77" s="60"/>
      <c r="V77" s="50" t="s">
        <v>43</v>
      </c>
      <c r="W77" s="51"/>
      <c r="X77" s="61"/>
      <c r="Y77" s="55"/>
      <c r="Z77" s="72"/>
      <c r="AA77" s="72"/>
      <c r="AB77" s="73"/>
      <c r="AC77" s="73"/>
      <c r="AD77" s="73"/>
      <c r="AE77" s="73"/>
      <c r="AF77" s="73"/>
      <c r="AG77" s="73"/>
    </row>
    <row r="78" spans="2:33">
      <c r="B78" s="50" t="s">
        <v>433</v>
      </c>
      <c r="C78" s="51" t="s">
        <v>125</v>
      </c>
      <c r="D78" s="51" t="s">
        <v>434</v>
      </c>
      <c r="E78" s="50" t="s">
        <v>309</v>
      </c>
      <c r="F78" s="51" t="s">
        <v>310</v>
      </c>
      <c r="G78" s="53" t="s">
        <v>435</v>
      </c>
      <c r="H78" s="50" t="s">
        <v>312</v>
      </c>
      <c r="I78" s="54" t="s">
        <v>39</v>
      </c>
      <c r="J78" s="50" t="s">
        <v>51</v>
      </c>
      <c r="K78" s="55" t="s">
        <v>298</v>
      </c>
      <c r="L78" s="56" t="s">
        <v>41</v>
      </c>
      <c r="M78" s="79">
        <v>43909</v>
      </c>
      <c r="N78" s="80" t="s">
        <v>155</v>
      </c>
      <c r="O78" s="58">
        <v>142350</v>
      </c>
      <c r="P78" s="58">
        <v>56970</v>
      </c>
      <c r="Q78" s="57">
        <f t="shared" si="0"/>
        <v>0.59978925184404641</v>
      </c>
      <c r="R78" s="57" t="s">
        <v>155</v>
      </c>
      <c r="S78" s="52">
        <v>43936</v>
      </c>
      <c r="T78" s="53" t="s">
        <v>436</v>
      </c>
      <c r="U78" s="60" t="s">
        <v>437</v>
      </c>
      <c r="V78" s="50" t="s">
        <v>43</v>
      </c>
      <c r="W78" s="51" t="s">
        <v>438</v>
      </c>
      <c r="X78" s="61">
        <v>43943</v>
      </c>
      <c r="Y78" s="55">
        <v>43945</v>
      </c>
      <c r="Z78" s="72"/>
      <c r="AA78" s="72"/>
      <c r="AB78" s="73"/>
      <c r="AC78" s="73"/>
      <c r="AD78" s="73"/>
      <c r="AE78" s="73"/>
      <c r="AF78" s="73"/>
      <c r="AG78" s="73"/>
    </row>
    <row r="81" spans="5:5">
      <c r="E81" s="31"/>
    </row>
    <row r="82" spans="5:5">
      <c r="E82" s="31"/>
    </row>
    <row r="84" spans="5:5">
      <c r="E84" s="31"/>
    </row>
  </sheetData>
  <dataConsolidate/>
  <mergeCells count="1">
    <mergeCell ref="A1:Y1"/>
  </mergeCells>
  <conditionalFormatting sqref="L1:L1048576">
    <cfRule type="containsText" dxfId="54" priority="1" operator="containsText" text="Acautelado">
      <formula>NOT(ISERROR(SEARCH("Acautelado",L1)))</formula>
    </cfRule>
    <cfRule type="containsText" dxfId="53" priority="2" operator="containsText" text="Suspenso">
      <formula>NOT(ISERROR(SEARCH("Suspenso",L1)))</formula>
    </cfRule>
    <cfRule type="containsText" dxfId="52" priority="3" operator="containsText" text="Fase Interna">
      <formula>NOT(ISERROR(SEARCH("Fase Interna",L1)))</formula>
    </cfRule>
    <cfRule type="containsText" dxfId="51" priority="4" operator="containsText" text="Fase Externa">
      <formula>NOT(ISERROR(SEARCH("Fase Externa",L1)))</formula>
    </cfRule>
    <cfRule type="containsText" dxfId="50" priority="5" operator="containsText" text="Em Andamento">
      <formula>NOT(ISERROR(SEARCH("Em Andamento",L1)))</formula>
    </cfRule>
    <cfRule type="containsText" dxfId="49" priority="6" operator="containsText" text="Fracassada">
      <formula>NOT(ISERROR(SEARCH("Fracassada",L1)))</formula>
    </cfRule>
    <cfRule type="containsText" dxfId="48" priority="7" operator="containsText" text="Deserta">
      <formula>NOT(ISERROR(SEARCH("Deserta",L1)))</formula>
    </cfRule>
    <cfRule type="containsText" dxfId="47" priority="9" operator="containsText" text="Cancelada">
      <formula>NOT(ISERROR(SEARCH("Cancelada",L1)))</formula>
    </cfRule>
    <cfRule type="containsText" dxfId="46" priority="10" operator="containsText" text="Concluído">
      <formula>NOT(ISERROR(SEARCH("Concluído",L1)))</formula>
    </cfRule>
  </conditionalFormatting>
  <conditionalFormatting sqref="I70">
    <cfRule type="containsText" dxfId="45" priority="8" operator="containsText" text="Deserta">
      <formula>NOT(ISERROR(SEARCH("Deserta",I70)))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scale="3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Database!$C$1:$C$68</xm:f>
          </x14:formula1>
          <xm:sqref>H5:H24 H37:H78</xm:sqref>
        </x14:dataValidation>
        <x14:dataValidation type="list" allowBlank="1" showInputMessage="1" showErrorMessage="1" xr:uid="{00000000-0002-0000-0000-000002000000}">
          <x14:formula1>
            <xm:f>Database!$C$1:$C$80</xm:f>
          </x14:formula1>
          <xm:sqref>H25:H36</xm:sqref>
        </x14:dataValidation>
        <x14:dataValidation type="list" allowBlank="1" showInputMessage="1" showErrorMessage="1" xr:uid="{00000000-0002-0000-0000-000000000000}">
          <x14:formula1>
            <xm:f>Database!$G$1:$G$11</xm:f>
          </x14:formula1>
          <xm:sqref>L5:L78</xm:sqref>
        </x14:dataValidation>
        <x14:dataValidation type="list" allowBlank="1" showInputMessage="1" showErrorMessage="1" xr:uid="{00000000-0002-0000-0000-000003000000}">
          <x14:formula1>
            <xm:f>Database!$A$1:$A$7</xm:f>
          </x14:formula1>
          <xm:sqref>E5:E78</xm:sqref>
        </x14:dataValidation>
        <x14:dataValidation type="list" allowBlank="1" showInputMessage="1" showErrorMessage="1" xr:uid="{00000000-0002-0000-0000-000004000000}">
          <x14:formula1>
            <xm:f>Database!$E$1:$E$3</xm:f>
          </x14:formula1>
          <xm:sqref>I5:I78</xm:sqref>
        </x14:dataValidation>
        <x14:dataValidation type="list" allowBlank="1" showInputMessage="1" showErrorMessage="1" xr:uid="{00000000-0002-0000-0000-000005000000}">
          <x14:formula1>
            <xm:f>Database!$K$1:$K$2</xm:f>
          </x14:formula1>
          <xm:sqref>V5:V78</xm:sqref>
        </x14:dataValidation>
        <x14:dataValidation type="list" allowBlank="1" showInputMessage="1" showErrorMessage="1" xr:uid="{00000000-0002-0000-0000-000006000000}">
          <x14:formula1>
            <xm:f>Database!$I$5:$I$11</xm:f>
          </x14:formula1>
          <xm:sqref>J5:J78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9"/>
  <sheetViews>
    <sheetView workbookViewId="0">
      <selection activeCell="D19" sqref="D19"/>
    </sheetView>
  </sheetViews>
  <sheetFormatPr defaultRowHeight="15"/>
  <cols>
    <col min="1" max="1" width="14.42578125" customWidth="1"/>
    <col min="3" max="3" width="9.28515625" bestFit="1" customWidth="1"/>
    <col min="5" max="5" width="14.42578125" bestFit="1" customWidth="1"/>
    <col min="7" max="7" width="14.42578125" bestFit="1" customWidth="1"/>
    <col min="11" max="11" width="23.140625" bestFit="1" customWidth="1"/>
  </cols>
  <sheetData>
    <row r="1" spans="1:11">
      <c r="A1" s="89" t="s">
        <v>35</v>
      </c>
      <c r="C1" s="90" t="s">
        <v>439</v>
      </c>
      <c r="E1" s="89" t="s">
        <v>84</v>
      </c>
      <c r="G1" s="89" t="s">
        <v>41</v>
      </c>
      <c r="I1" s="89" t="s">
        <v>440</v>
      </c>
      <c r="K1" s="89" t="s">
        <v>62</v>
      </c>
    </row>
    <row r="2" spans="1:11">
      <c r="A2" s="89" t="s">
        <v>248</v>
      </c>
      <c r="C2" s="91" t="s">
        <v>441</v>
      </c>
      <c r="E2" s="89" t="s">
        <v>155</v>
      </c>
      <c r="G2" s="89" t="s">
        <v>214</v>
      </c>
      <c r="I2" s="89" t="s">
        <v>442</v>
      </c>
      <c r="K2" s="89" t="s">
        <v>43</v>
      </c>
    </row>
    <row r="3" spans="1:11">
      <c r="A3" s="89" t="s">
        <v>309</v>
      </c>
      <c r="C3" s="91" t="s">
        <v>93</v>
      </c>
      <c r="E3" s="89" t="s">
        <v>39</v>
      </c>
      <c r="G3" s="89" t="s">
        <v>326</v>
      </c>
    </row>
    <row r="4" spans="1:11">
      <c r="A4" s="89" t="s">
        <v>443</v>
      </c>
      <c r="C4" s="90" t="s">
        <v>444</v>
      </c>
      <c r="G4" s="89" t="s">
        <v>307</v>
      </c>
    </row>
    <row r="5" spans="1:11">
      <c r="A5" s="89" t="s">
        <v>445</v>
      </c>
      <c r="C5" s="91" t="s">
        <v>50</v>
      </c>
      <c r="G5" s="89" t="s">
        <v>289</v>
      </c>
      <c r="I5" s="89" t="s">
        <v>51</v>
      </c>
    </row>
    <row r="6" spans="1:11">
      <c r="A6" s="89" t="s">
        <v>279</v>
      </c>
      <c r="C6" s="91" t="s">
        <v>446</v>
      </c>
      <c r="G6" s="89" t="s">
        <v>447</v>
      </c>
      <c r="I6" s="89" t="s">
        <v>60</v>
      </c>
    </row>
    <row r="7" spans="1:11">
      <c r="A7" s="89" t="s">
        <v>448</v>
      </c>
      <c r="C7" s="91" t="s">
        <v>449</v>
      </c>
      <c r="G7" s="89" t="s">
        <v>450</v>
      </c>
      <c r="I7" s="89" t="s">
        <v>40</v>
      </c>
    </row>
    <row r="8" spans="1:11">
      <c r="C8" s="90" t="s">
        <v>451</v>
      </c>
      <c r="G8" s="89" t="s">
        <v>452</v>
      </c>
      <c r="I8" s="89" t="s">
        <v>118</v>
      </c>
    </row>
    <row r="9" spans="1:11">
      <c r="C9" s="90"/>
      <c r="G9" s="89" t="s">
        <v>453</v>
      </c>
      <c r="I9" s="89"/>
    </row>
    <row r="10" spans="1:11">
      <c r="C10" s="90"/>
      <c r="G10" s="89" t="s">
        <v>348</v>
      </c>
      <c r="I10" s="89"/>
    </row>
    <row r="11" spans="1:11">
      <c r="C11" s="91" t="s">
        <v>104</v>
      </c>
      <c r="G11" s="89" t="s">
        <v>454</v>
      </c>
      <c r="I11" s="89" t="s">
        <v>156</v>
      </c>
    </row>
    <row r="12" spans="1:11">
      <c r="C12" s="91" t="s">
        <v>312</v>
      </c>
    </row>
    <row r="13" spans="1:11">
      <c r="C13" s="91" t="s">
        <v>455</v>
      </c>
    </row>
    <row r="14" spans="1:11">
      <c r="C14" s="90" t="s">
        <v>456</v>
      </c>
    </row>
    <row r="15" spans="1:11">
      <c r="C15" s="91" t="s">
        <v>457</v>
      </c>
    </row>
    <row r="16" spans="1:11">
      <c r="C16" s="91" t="s">
        <v>458</v>
      </c>
    </row>
    <row r="17" spans="3:3">
      <c r="C17" s="90" t="s">
        <v>459</v>
      </c>
    </row>
    <row r="18" spans="3:3">
      <c r="C18" s="91" t="s">
        <v>460</v>
      </c>
    </row>
    <row r="19" spans="3:3">
      <c r="C19" s="91" t="s">
        <v>236</v>
      </c>
    </row>
    <row r="20" spans="3:3">
      <c r="C20" s="91" t="s">
        <v>265</v>
      </c>
    </row>
    <row r="21" spans="3:3">
      <c r="C21" s="91" t="s">
        <v>83</v>
      </c>
    </row>
    <row r="22" spans="3:3">
      <c r="C22" s="90" t="s">
        <v>461</v>
      </c>
    </row>
    <row r="23" spans="3:3">
      <c r="C23" s="90" t="s">
        <v>68</v>
      </c>
    </row>
    <row r="24" spans="3:3">
      <c r="C24" s="91" t="s">
        <v>462</v>
      </c>
    </row>
    <row r="25" spans="3:3">
      <c r="C25" s="91" t="s">
        <v>463</v>
      </c>
    </row>
    <row r="26" spans="3:3">
      <c r="C26" s="90" t="s">
        <v>464</v>
      </c>
    </row>
    <row r="27" spans="3:3">
      <c r="C27" s="91" t="s">
        <v>465</v>
      </c>
    </row>
    <row r="28" spans="3:3">
      <c r="C28" s="91" t="s">
        <v>466</v>
      </c>
    </row>
    <row r="29" spans="3:3">
      <c r="C29" s="91" t="s">
        <v>467</v>
      </c>
    </row>
    <row r="30" spans="3:3">
      <c r="C30" s="91" t="s">
        <v>468</v>
      </c>
    </row>
    <row r="31" spans="3:3">
      <c r="C31" s="90" t="s">
        <v>469</v>
      </c>
    </row>
    <row r="32" spans="3:3">
      <c r="C32" s="91" t="s">
        <v>470</v>
      </c>
    </row>
    <row r="33" spans="3:3">
      <c r="C33" s="91" t="s">
        <v>471</v>
      </c>
    </row>
    <row r="34" spans="3:3">
      <c r="C34" s="90" t="s">
        <v>472</v>
      </c>
    </row>
    <row r="35" spans="3:3">
      <c r="C35" s="91" t="s">
        <v>472</v>
      </c>
    </row>
    <row r="36" spans="3:3">
      <c r="C36" s="91" t="s">
        <v>473</v>
      </c>
    </row>
    <row r="37" spans="3:3">
      <c r="C37" s="91" t="s">
        <v>474</v>
      </c>
    </row>
    <row r="38" spans="3:3">
      <c r="C38" s="90" t="s">
        <v>389</v>
      </c>
    </row>
    <row r="39" spans="3:3">
      <c r="C39" s="91" t="s">
        <v>475</v>
      </c>
    </row>
    <row r="40" spans="3:3">
      <c r="C40" s="91" t="s">
        <v>476</v>
      </c>
    </row>
    <row r="41" spans="3:3">
      <c r="C41" s="91" t="s">
        <v>477</v>
      </c>
    </row>
    <row r="42" spans="3:3">
      <c r="C42" s="90" t="s">
        <v>478</v>
      </c>
    </row>
    <row r="43" spans="3:3">
      <c r="C43" s="91" t="s">
        <v>479</v>
      </c>
    </row>
    <row r="44" spans="3:3">
      <c r="C44" s="91" t="s">
        <v>480</v>
      </c>
    </row>
    <row r="45" spans="3:3">
      <c r="C45" s="91" t="s">
        <v>481</v>
      </c>
    </row>
    <row r="46" spans="3:3">
      <c r="C46" s="91" t="s">
        <v>482</v>
      </c>
    </row>
    <row r="47" spans="3:3">
      <c r="C47" s="91" t="s">
        <v>483</v>
      </c>
    </row>
    <row r="48" spans="3:3">
      <c r="C48" s="90" t="s">
        <v>484</v>
      </c>
    </row>
    <row r="49" spans="3:3">
      <c r="C49" s="91" t="s">
        <v>485</v>
      </c>
    </row>
    <row r="50" spans="3:3">
      <c r="C50" s="91" t="s">
        <v>486</v>
      </c>
    </row>
    <row r="51" spans="3:3">
      <c r="C51" s="91" t="s">
        <v>487</v>
      </c>
    </row>
    <row r="52" spans="3:3">
      <c r="C52" s="91" t="s">
        <v>488</v>
      </c>
    </row>
    <row r="53" spans="3:3">
      <c r="C53" s="91" t="s">
        <v>489</v>
      </c>
    </row>
    <row r="54" spans="3:3">
      <c r="C54" s="90" t="s">
        <v>490</v>
      </c>
    </row>
    <row r="55" spans="3:3">
      <c r="C55" s="90" t="s">
        <v>491</v>
      </c>
    </row>
    <row r="56" spans="3:3">
      <c r="C56" s="90" t="s">
        <v>59</v>
      </c>
    </row>
    <row r="57" spans="3:3">
      <c r="C57" s="91" t="s">
        <v>492</v>
      </c>
    </row>
    <row r="58" spans="3:3">
      <c r="C58" s="91" t="s">
        <v>156</v>
      </c>
    </row>
    <row r="59" spans="3:3">
      <c r="C59" s="91" t="s">
        <v>207</v>
      </c>
    </row>
    <row r="60" spans="3:3">
      <c r="C60" s="91" t="s">
        <v>117</v>
      </c>
    </row>
    <row r="61" spans="3:3">
      <c r="C61" s="91" t="s">
        <v>163</v>
      </c>
    </row>
    <row r="62" spans="3:3">
      <c r="C62" s="91" t="s">
        <v>493</v>
      </c>
    </row>
    <row r="63" spans="3:3">
      <c r="C63" s="91" t="s">
        <v>494</v>
      </c>
    </row>
    <row r="64" spans="3:3">
      <c r="C64" s="91" t="s">
        <v>242</v>
      </c>
    </row>
    <row r="65" spans="3:3">
      <c r="C65" s="91" t="s">
        <v>495</v>
      </c>
    </row>
    <row r="66" spans="3:3">
      <c r="C66" s="91" t="s">
        <v>255</v>
      </c>
    </row>
    <row r="67" spans="3:3">
      <c r="C67" s="91" t="s">
        <v>38</v>
      </c>
    </row>
    <row r="68" spans="3:3">
      <c r="C68" s="27" t="s">
        <v>379</v>
      </c>
    </row>
    <row r="69" spans="3:3">
      <c r="C69" s="27" t="s">
        <v>176</v>
      </c>
    </row>
  </sheetData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1"/>
  <sheetViews>
    <sheetView workbookViewId="0">
      <selection activeCell="F53" sqref="F53"/>
    </sheetView>
  </sheetViews>
  <sheetFormatPr defaultRowHeight="15"/>
  <cols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</cols>
  <sheetData>
    <row r="1" spans="2:11" ht="15.75" thickBot="1"/>
    <row r="2" spans="2:11" ht="21">
      <c r="B2" s="39" t="s">
        <v>496</v>
      </c>
      <c r="C2" s="40"/>
      <c r="D2" s="40"/>
      <c r="E2" s="40"/>
      <c r="F2" s="40"/>
      <c r="G2" s="40"/>
      <c r="H2" s="40"/>
      <c r="I2" s="40"/>
      <c r="J2" s="40"/>
      <c r="K2" s="41"/>
    </row>
    <row r="3" spans="2:11" ht="31.5">
      <c r="B3" s="92" t="s">
        <v>497</v>
      </c>
      <c r="C3" s="37" t="s">
        <v>498</v>
      </c>
      <c r="D3" s="37" t="s">
        <v>499</v>
      </c>
      <c r="E3" s="37" t="s">
        <v>500</v>
      </c>
      <c r="F3" s="37" t="s">
        <v>501</v>
      </c>
      <c r="G3" s="37" t="s">
        <v>502</v>
      </c>
      <c r="H3" s="37" t="s">
        <v>503</v>
      </c>
      <c r="I3" s="37" t="s">
        <v>504</v>
      </c>
      <c r="J3" s="37" t="s">
        <v>505</v>
      </c>
      <c r="K3" s="93" t="s">
        <v>506</v>
      </c>
    </row>
    <row r="4" spans="2:11" ht="22.5" customHeight="1" thickBot="1">
      <c r="B4" s="94" t="e">
        <f>COUNT('Planilha de Controle'!#REF!)/COUNT('Planilha de Controle'!#REF!)</f>
        <v>#DIV/0!</v>
      </c>
      <c r="C4" s="95" t="e">
        <f>SUM('Planilha de Controle'!#REF!)/SUM('Planilha de Controle'!#REF!)</f>
        <v>#REF!</v>
      </c>
      <c r="D4" s="95">
        <f>(4669230.04-3598181.5)/4669230.04</f>
        <v>0.22938440188738271</v>
      </c>
      <c r="E4" s="96">
        <f>4669230.04-3598181.5</f>
        <v>1071048.54</v>
      </c>
      <c r="F4" s="95" t="e">
        <f>('Planilha de Controle'!#REF!+'Planilha de Controle'!#REF!+'Planilha de Controle'!#REF!+'Planilha de Controle'!#REF!+'Planilha de Controle'!#REF!)/SUM('Planilha de Controle'!#REF!)</f>
        <v>#REF!</v>
      </c>
      <c r="G4" s="95" t="e">
        <f>SUM('Planilha de Controle'!#REF!)/SUM('Planilha de Controle'!#REF!)</f>
        <v>#REF!</v>
      </c>
      <c r="H4" s="95" t="e">
        <f>SUM('Planilha de Controle'!#REF!)/SUM('Planilha de Controle'!#REF!)</f>
        <v>#REF!</v>
      </c>
      <c r="I4" s="95">
        <f>46/76</f>
        <v>0.60526315789473684</v>
      </c>
      <c r="J4" s="95">
        <f>25/76</f>
        <v>0.32894736842105265</v>
      </c>
      <c r="K4" s="97">
        <f>5/76</f>
        <v>6.5789473684210523E-2</v>
      </c>
    </row>
    <row r="9" spans="2:11">
      <c r="J9" s="24"/>
      <c r="K9" s="24"/>
    </row>
    <row r="11" spans="2:11">
      <c r="J11" s="24"/>
    </row>
  </sheetData>
  <mergeCells count="1"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aa84a43b1fad7fd4f23c4d13aeb43e4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e879b69893608fa5e44fb043b056a96a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BAED2C-FFA3-4226-8132-2FA43F7F5BC4}"/>
</file>

<file path=customXml/itemProps2.xml><?xml version="1.0" encoding="utf-8"?>
<ds:datastoreItem xmlns:ds="http://schemas.openxmlformats.org/officeDocument/2006/customXml" ds:itemID="{B4C59C14-1D5E-4CFC-ACBB-3FBF649F8A15}"/>
</file>

<file path=customXml/itemProps3.xml><?xml version="1.0" encoding="utf-8"?>
<ds:datastoreItem xmlns:ds="http://schemas.openxmlformats.org/officeDocument/2006/customXml" ds:itemID="{946A6D38-8A51-4330-BC98-BACC832871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Barillari, Camillo Segreto (BR - Sao Paulo)</dc:creator>
  <cp:keywords/>
  <dc:description/>
  <cp:lastModifiedBy>Thiago da Cunha e Souza</cp:lastModifiedBy>
  <cp:revision/>
  <dcterms:created xsi:type="dcterms:W3CDTF">2015-03-25T12:47:19Z</dcterms:created>
  <dcterms:modified xsi:type="dcterms:W3CDTF">2022-10-07T17:38:29Z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